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S:\SBC\Closing Documentation\"/>
    </mc:Choice>
  </mc:AlternateContent>
  <xr:revisionPtr revIDLastSave="0" documentId="13_ncr:1_{CB0A650C-384F-4B7B-B8BC-94F2270C73F4}" xr6:coauthVersionLast="47" xr6:coauthVersionMax="47" xr10:uidLastSave="{00000000-0000-0000-0000-000000000000}"/>
  <workbookProtection workbookAlgorithmName="SHA-512" workbookHashValue="w7GlP+WVlB08VDvnCdyYe2+MYA3F4r6ZZv2tcBwxCwBgOwXgKvwQoTzEDaPjqkDo00aEiT74LdK4Z7/+W1IFHQ==" workbookSaltValue="ViE6aDKONysvrlaW0xdIEA==" workbookSpinCount="100000" lockStructure="1"/>
  <bookViews>
    <workbookView xWindow="-120" yWindow="-120" windowWidth="29040" windowHeight="15840" activeTab="1" xr2:uid="{00000000-000D-0000-FFFF-FFFF00000000}"/>
  </bookViews>
  <sheets>
    <sheet name="Data since last website upload" sheetId="5" r:id="rId1"/>
    <sheet name="Data " sheetId="1" r:id="rId2"/>
    <sheet name="PivotTable (Website)" sheetId="4" r:id="rId3"/>
  </sheets>
  <definedNames>
    <definedName name="_xlnm._FilterDatabase" localSheetId="1" hidden="1">'Data '!$A$4:$Z$205</definedName>
    <definedName name="_xlnm._FilterDatabase" localSheetId="0" hidden="1">'Data since last website upload'!$A$4:$Z$16</definedName>
    <definedName name="_xlnm.Print_Area" localSheetId="1">'Data '!$A$1:$Z$398</definedName>
    <definedName name="_xlnm.Print_Area" localSheetId="0">'Data since last website upload'!$A$1:$Z$18</definedName>
  </definedNames>
  <calcPr calcId="191029"/>
  <pivotCaches>
    <pivotCache cacheId="2"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9" i="1" l="1"/>
  <c r="F137" i="1"/>
  <c r="T462" i="1"/>
  <c r="F462" i="1"/>
  <c r="T461" i="1"/>
  <c r="F461" i="1"/>
  <c r="T460" i="1"/>
  <c r="F460" i="1"/>
  <c r="T459" i="1"/>
  <c r="T458" i="1"/>
  <c r="F458" i="1"/>
  <c r="T457" i="1"/>
  <c r="F457" i="1"/>
  <c r="T456" i="1"/>
  <c r="F456" i="1"/>
  <c r="T455" i="1"/>
  <c r="F455" i="1"/>
  <c r="T454" i="1"/>
  <c r="F454" i="1"/>
  <c r="T453" i="1"/>
  <c r="F453" i="1"/>
  <c r="T452" i="1"/>
  <c r="F452" i="1"/>
  <c r="T451" i="1"/>
  <c r="F451" i="1"/>
  <c r="T450" i="1"/>
  <c r="F450" i="1"/>
  <c r="T449" i="1"/>
  <c r="F449" i="1"/>
  <c r="T448" i="1"/>
  <c r="F448" i="1"/>
  <c r="T447" i="1"/>
  <c r="F447" i="1"/>
  <c r="T446" i="1"/>
  <c r="F446" i="1"/>
  <c r="T445" i="1"/>
  <c r="F445" i="1"/>
  <c r="V444" i="1"/>
  <c r="T444" i="1"/>
  <c r="F444" i="1"/>
  <c r="T443" i="1"/>
  <c r="F443" i="1"/>
  <c r="T442" i="1"/>
  <c r="F442" i="1"/>
  <c r="T441" i="1"/>
  <c r="F441" i="1"/>
  <c r="T440" i="1"/>
  <c r="L440" i="1"/>
  <c r="F440" i="1"/>
  <c r="U439" i="1"/>
  <c r="T439" i="1"/>
  <c r="F439" i="1"/>
  <c r="T438" i="1"/>
  <c r="F438" i="1"/>
  <c r="T437" i="1"/>
  <c r="Q437" i="1"/>
  <c r="O437" i="1"/>
  <c r="F437" i="1"/>
  <c r="T436" i="1"/>
  <c r="F436" i="1"/>
  <c r="T435" i="1"/>
  <c r="F435" i="1"/>
  <c r="T434" i="1"/>
  <c r="F434" i="1"/>
  <c r="T433" i="1"/>
  <c r="F433" i="1"/>
  <c r="T432" i="1"/>
  <c r="F432" i="1"/>
  <c r="T431" i="1"/>
  <c r="F431" i="1"/>
  <c r="T430" i="1"/>
  <c r="F430" i="1"/>
  <c r="T429" i="1"/>
  <c r="F429" i="1"/>
  <c r="T428" i="1"/>
  <c r="F428" i="1"/>
  <c r="T427" i="1"/>
  <c r="F427" i="1"/>
  <c r="T426" i="1"/>
  <c r="F426" i="1"/>
  <c r="T425" i="1"/>
  <c r="F425" i="1"/>
  <c r="F16" i="5"/>
  <c r="F15" i="5"/>
  <c r="F13" i="5"/>
  <c r="F12" i="5"/>
  <c r="F11" i="5"/>
  <c r="T16" i="5"/>
  <c r="T15" i="5"/>
  <c r="T14" i="5"/>
  <c r="F14" i="5"/>
  <c r="T13" i="5"/>
  <c r="T12" i="5"/>
  <c r="T11" i="5"/>
  <c r="F8" i="5" l="1"/>
  <c r="F116" i="1"/>
  <c r="F424" i="1"/>
  <c r="T424" i="1"/>
  <c r="T423" i="1"/>
  <c r="F423" i="1"/>
  <c r="T422" i="1"/>
  <c r="F422" i="1"/>
  <c r="T421" i="1"/>
  <c r="F421" i="1"/>
  <c r="T420" i="1"/>
  <c r="F420" i="1"/>
  <c r="T419" i="1"/>
  <c r="F419" i="1"/>
  <c r="T418" i="1"/>
  <c r="F418" i="1"/>
  <c r="T417" i="1"/>
  <c r="F417" i="1"/>
  <c r="T416" i="1"/>
  <c r="F416" i="1"/>
  <c r="T415" i="1"/>
  <c r="F415" i="1"/>
  <c r="T414" i="1"/>
  <c r="F414" i="1"/>
  <c r="T413" i="1"/>
  <c r="F413" i="1"/>
  <c r="U412" i="1"/>
  <c r="T412" i="1"/>
  <c r="F412" i="1"/>
  <c r="T411" i="1"/>
  <c r="F411" i="1"/>
  <c r="T410" i="1"/>
  <c r="F410" i="1"/>
  <c r="T409" i="1"/>
  <c r="F409" i="1"/>
  <c r="T408" i="1"/>
  <c r="F408" i="1"/>
  <c r="U407" i="1"/>
  <c r="T407" i="1"/>
  <c r="F407" i="1"/>
  <c r="F399" i="1"/>
  <c r="T399" i="1"/>
  <c r="F400" i="1"/>
  <c r="T400" i="1"/>
  <c r="F401" i="1"/>
  <c r="T401" i="1"/>
  <c r="F402" i="1"/>
  <c r="T402" i="1"/>
  <c r="F403" i="1"/>
  <c r="T403" i="1"/>
  <c r="F404" i="1"/>
  <c r="T404" i="1"/>
  <c r="F405" i="1"/>
  <c r="T405" i="1"/>
  <c r="F406" i="1"/>
  <c r="T406" i="1"/>
  <c r="T398" i="1"/>
  <c r="T397" i="1"/>
  <c r="T396" i="1"/>
  <c r="F396" i="1"/>
  <c r="T395" i="1"/>
  <c r="F395" i="1"/>
  <c r="T394" i="1"/>
  <c r="F394" i="1"/>
  <c r="T393" i="1"/>
  <c r="F393" i="1"/>
  <c r="T392" i="1"/>
  <c r="F392" i="1"/>
  <c r="T391" i="1"/>
  <c r="F391" i="1"/>
  <c r="T390" i="1"/>
  <c r="F390" i="1"/>
  <c r="T389" i="1"/>
  <c r="F389" i="1"/>
  <c r="T388" i="1"/>
  <c r="T387" i="1"/>
  <c r="T386" i="1"/>
  <c r="L386" i="1"/>
  <c r="T385" i="1"/>
  <c r="F385" i="1"/>
  <c r="T384" i="1"/>
  <c r="F384" i="1"/>
  <c r="T463" i="1"/>
  <c r="T464" i="1"/>
  <c r="T465" i="1"/>
  <c r="T466" i="1"/>
  <c r="T467" i="1"/>
  <c r="T468" i="1"/>
  <c r="T469" i="1"/>
  <c r="T470" i="1"/>
  <c r="T471" i="1"/>
  <c r="T472" i="1"/>
  <c r="T473" i="1"/>
  <c r="T474" i="1"/>
  <c r="T475" i="1"/>
  <c r="T476" i="1"/>
  <c r="T477" i="1"/>
  <c r="T478" i="1"/>
  <c r="T479" i="1"/>
  <c r="T480" i="1"/>
  <c r="T481" i="1"/>
  <c r="T482" i="1"/>
  <c r="T483" i="1"/>
  <c r="T484" i="1"/>
  <c r="T485" i="1"/>
  <c r="T486" i="1"/>
  <c r="T487" i="1"/>
  <c r="T488" i="1"/>
  <c r="T489" i="1"/>
  <c r="T490" i="1"/>
  <c r="T491" i="1"/>
  <c r="T492" i="1"/>
  <c r="T493" i="1"/>
  <c r="T494" i="1"/>
  <c r="T495" i="1"/>
  <c r="T496" i="1"/>
  <c r="T497" i="1"/>
  <c r="T498" i="1"/>
  <c r="T499" i="1"/>
  <c r="T500" i="1"/>
  <c r="F7" i="5"/>
  <c r="F5" i="5"/>
  <c r="F6" i="5"/>
  <c r="F10" i="5"/>
  <c r="F9" i="5"/>
  <c r="F372" i="1"/>
  <c r="F370" i="1"/>
  <c r="F382" i="1"/>
  <c r="T5" i="5"/>
  <c r="T6" i="5"/>
  <c r="T7" i="5"/>
  <c r="T8" i="5"/>
  <c r="T9" i="5"/>
  <c r="T10" i="5"/>
  <c r="T383" i="1"/>
  <c r="F383" i="1"/>
  <c r="T382" i="1"/>
  <c r="T381" i="1"/>
  <c r="T380" i="1"/>
  <c r="T379" i="1"/>
  <c r="T378" i="1"/>
  <c r="T377" i="1"/>
  <c r="T376" i="1"/>
  <c r="T375" i="1"/>
  <c r="T374" i="1"/>
  <c r="F374" i="1"/>
  <c r="T373" i="1"/>
  <c r="F373" i="1"/>
  <c r="T372" i="1"/>
  <c r="T371" i="1"/>
  <c r="F371" i="1"/>
  <c r="T370" i="1"/>
  <c r="T369" i="1"/>
  <c r="F369" i="1"/>
  <c r="T368" i="1"/>
  <c r="L368" i="1"/>
  <c r="F368" i="1"/>
  <c r="T367" i="1"/>
  <c r="L367" i="1"/>
  <c r="F367" i="1"/>
  <c r="F343" i="1"/>
  <c r="F366" i="1"/>
  <c r="T366" i="1"/>
  <c r="F362" i="1"/>
  <c r="T362" i="1"/>
  <c r="F363" i="1"/>
  <c r="T363" i="1"/>
  <c r="F364" i="1"/>
  <c r="T364" i="1"/>
  <c r="F365" i="1"/>
  <c r="T365" i="1"/>
  <c r="F346" i="1"/>
  <c r="T346" i="1"/>
  <c r="F347" i="1"/>
  <c r="T347" i="1"/>
  <c r="F348" i="1"/>
  <c r="T348" i="1"/>
  <c r="F349" i="1"/>
  <c r="T349" i="1"/>
  <c r="F350" i="1"/>
  <c r="T350" i="1"/>
  <c r="F351" i="1"/>
  <c r="T351" i="1"/>
  <c r="F352" i="1"/>
  <c r="T352" i="1"/>
  <c r="F353" i="1"/>
  <c r="T353" i="1"/>
  <c r="F354" i="1"/>
  <c r="T354" i="1"/>
  <c r="F355" i="1"/>
  <c r="T355" i="1"/>
  <c r="F356" i="1"/>
  <c r="T356" i="1"/>
  <c r="F357" i="1"/>
  <c r="T357" i="1"/>
  <c r="F358" i="1"/>
  <c r="T358" i="1"/>
  <c r="F359" i="1"/>
  <c r="T359" i="1"/>
  <c r="F360" i="1"/>
  <c r="T360" i="1"/>
  <c r="F361" i="1"/>
  <c r="T361" i="1"/>
  <c r="F317" i="1"/>
  <c r="T317" i="1"/>
  <c r="F318" i="1"/>
  <c r="T318" i="1"/>
  <c r="F319" i="1"/>
  <c r="T319" i="1"/>
  <c r="F320" i="1"/>
  <c r="T320" i="1"/>
  <c r="F321" i="1"/>
  <c r="T321" i="1"/>
  <c r="F322" i="1"/>
  <c r="T322" i="1"/>
  <c r="F323" i="1"/>
  <c r="L323" i="1"/>
  <c r="T323" i="1"/>
  <c r="F324" i="1"/>
  <c r="T324" i="1"/>
  <c r="F325" i="1"/>
  <c r="T325" i="1"/>
  <c r="F326" i="1"/>
  <c r="T326" i="1"/>
  <c r="F327" i="1"/>
  <c r="T327" i="1"/>
  <c r="F328" i="1"/>
  <c r="T328" i="1"/>
  <c r="F329" i="1"/>
  <c r="T329" i="1"/>
  <c r="F330" i="1"/>
  <c r="T330" i="1"/>
  <c r="F331" i="1"/>
  <c r="T331" i="1"/>
  <c r="F332" i="1"/>
  <c r="T332" i="1"/>
  <c r="F333" i="1"/>
  <c r="T333" i="1"/>
  <c r="F334" i="1"/>
  <c r="T334" i="1"/>
  <c r="F335" i="1"/>
  <c r="T335" i="1"/>
  <c r="F336" i="1"/>
  <c r="T336" i="1"/>
  <c r="F337" i="1"/>
  <c r="T337" i="1"/>
  <c r="U337" i="1"/>
  <c r="F338" i="1"/>
  <c r="T338" i="1"/>
  <c r="F339" i="1"/>
  <c r="T339" i="1"/>
  <c r="F340" i="1"/>
  <c r="T340" i="1"/>
  <c r="F341" i="1"/>
  <c r="T341" i="1"/>
  <c r="F342" i="1"/>
  <c r="T342" i="1"/>
  <c r="T343" i="1"/>
  <c r="U343" i="1"/>
  <c r="F344" i="1"/>
  <c r="T344" i="1"/>
  <c r="F345" i="1"/>
  <c r="T345" i="1"/>
  <c r="F260" i="1" l="1"/>
  <c r="F315" i="1" l="1"/>
  <c r="F314" i="1"/>
  <c r="F312" i="1"/>
  <c r="F309" i="1"/>
  <c r="F296" i="1"/>
  <c r="F281" i="1"/>
  <c r="F274" i="1"/>
  <c r="F272" i="1"/>
  <c r="F268" i="1"/>
  <c r="F269" i="1"/>
  <c r="F261" i="1"/>
  <c r="F254" i="1"/>
  <c r="F250" i="1"/>
  <c r="F313" i="1" l="1"/>
  <c r="F311" i="1"/>
  <c r="F307" i="1"/>
  <c r="F306" i="1"/>
  <c r="F305" i="1"/>
  <c r="F304" i="1"/>
  <c r="F303" i="1"/>
  <c r="F302" i="1"/>
  <c r="F301" i="1"/>
  <c r="F300" i="1"/>
  <c r="F299" i="1"/>
  <c r="F298" i="1"/>
  <c r="F297" i="1"/>
  <c r="F295" i="1"/>
  <c r="F294" i="1"/>
  <c r="F293" i="1"/>
  <c r="F290" i="1"/>
  <c r="F289" i="1"/>
  <c r="F288" i="1"/>
  <c r="F287" i="1"/>
  <c r="F286" i="1"/>
  <c r="F285" i="1"/>
  <c r="F284" i="1"/>
  <c r="F283" i="1"/>
  <c r="F280" i="1"/>
  <c r="F279" i="1"/>
  <c r="F278" i="1"/>
  <c r="F277" i="1"/>
  <c r="F276" i="1"/>
  <c r="F275" i="1"/>
  <c r="F273" i="1"/>
  <c r="F270" i="1"/>
  <c r="F266" i="1"/>
  <c r="F265" i="1"/>
  <c r="F264" i="1"/>
  <c r="F263" i="1"/>
  <c r="F262" i="1"/>
  <c r="F259" i="1"/>
  <c r="F258" i="1"/>
  <c r="F255" i="1"/>
  <c r="T315" i="1"/>
  <c r="T314" i="1"/>
  <c r="T313" i="1"/>
  <c r="T312" i="1"/>
  <c r="T311" i="1"/>
  <c r="T310" i="1"/>
  <c r="F310" i="1"/>
  <c r="T309" i="1"/>
  <c r="T308" i="1"/>
  <c r="F308" i="1"/>
  <c r="T307" i="1"/>
  <c r="T306" i="1"/>
  <c r="V305" i="1"/>
  <c r="T305" i="1"/>
  <c r="T304" i="1"/>
  <c r="T303" i="1"/>
  <c r="T302" i="1"/>
  <c r="T301" i="1"/>
  <c r="T300" i="1"/>
  <c r="T299" i="1"/>
  <c r="T298" i="1"/>
  <c r="Q297" i="1"/>
  <c r="T297" i="1" s="1"/>
  <c r="T296" i="1"/>
  <c r="L296" i="1"/>
  <c r="T295" i="1"/>
  <c r="T294" i="1"/>
  <c r="T293" i="1"/>
  <c r="T292" i="1"/>
  <c r="F292" i="1"/>
  <c r="T291" i="1"/>
  <c r="F291" i="1"/>
  <c r="T290" i="1"/>
  <c r="T289" i="1"/>
  <c r="T288" i="1"/>
  <c r="T287" i="1"/>
  <c r="X286" i="1"/>
  <c r="W286" i="1"/>
  <c r="U286" i="1"/>
  <c r="Q286" i="1"/>
  <c r="O286" i="1"/>
  <c r="N286" i="1"/>
  <c r="T285" i="1"/>
  <c r="T284" i="1"/>
  <c r="T283" i="1"/>
  <c r="T282" i="1"/>
  <c r="F282" i="1"/>
  <c r="T281" i="1"/>
  <c r="T280" i="1"/>
  <c r="T279" i="1"/>
  <c r="T278" i="1"/>
  <c r="T277" i="1"/>
  <c r="T276" i="1"/>
  <c r="T275" i="1"/>
  <c r="T274" i="1"/>
  <c r="T273" i="1"/>
  <c r="T272" i="1"/>
  <c r="T271" i="1"/>
  <c r="F271" i="1"/>
  <c r="T270" i="1"/>
  <c r="T269" i="1"/>
  <c r="Y268" i="1"/>
  <c r="U268" i="1"/>
  <c r="T268" i="1"/>
  <c r="T267" i="1"/>
  <c r="F267" i="1"/>
  <c r="T266" i="1"/>
  <c r="T265" i="1"/>
  <c r="T264" i="1"/>
  <c r="T263" i="1"/>
  <c r="T262" i="1"/>
  <c r="T261" i="1"/>
  <c r="T260" i="1"/>
  <c r="T259" i="1"/>
  <c r="T258" i="1"/>
  <c r="T257" i="1"/>
  <c r="F257" i="1"/>
  <c r="T256" i="1"/>
  <c r="F256" i="1"/>
  <c r="T255" i="1"/>
  <c r="T254" i="1"/>
  <c r="T286" i="1" l="1"/>
  <c r="F253" i="1" l="1"/>
  <c r="F252" i="1"/>
  <c r="F239" i="1"/>
  <c r="F248" i="1"/>
  <c r="F245" i="1"/>
  <c r="F244" i="1"/>
  <c r="F241" i="1"/>
  <c r="T253" i="1"/>
  <c r="Y252" i="1"/>
  <c r="T252" i="1"/>
  <c r="T251" i="1"/>
  <c r="F251" i="1"/>
  <c r="T250" i="1"/>
  <c r="T249" i="1"/>
  <c r="F249" i="1"/>
  <c r="T248" i="1"/>
  <c r="T247" i="1"/>
  <c r="F247" i="1"/>
  <c r="T246" i="1"/>
  <c r="F246" i="1"/>
  <c r="T245" i="1"/>
  <c r="T244" i="1"/>
  <c r="T243" i="1"/>
  <c r="T242" i="1"/>
  <c r="F242" i="1"/>
  <c r="T241" i="1"/>
  <c r="F316" i="1"/>
  <c r="Q316" i="1"/>
  <c r="T316" i="1" s="1"/>
  <c r="F240" i="1" l="1"/>
  <c r="F236" i="1"/>
  <c r="F235" i="1"/>
  <c r="F232" i="1"/>
  <c r="F231" i="1"/>
  <c r="F230" i="1"/>
  <c r="F229" i="1"/>
  <c r="F227" i="1"/>
  <c r="F225" i="1"/>
  <c r="F224" i="1"/>
  <c r="F223" i="1"/>
  <c r="F222" i="1"/>
  <c r="F220" i="1"/>
  <c r="F219" i="1"/>
  <c r="F218" i="1"/>
  <c r="F216" i="1"/>
  <c r="F215" i="1"/>
  <c r="F214" i="1"/>
  <c r="F213" i="1"/>
  <c r="F212" i="1"/>
  <c r="F211" i="1"/>
  <c r="F210" i="1"/>
  <c r="F205" i="1"/>
  <c r="F204" i="1"/>
  <c r="F203" i="1"/>
  <c r="F202" i="1"/>
  <c r="F201" i="1"/>
  <c r="F200" i="1"/>
  <c r="F199" i="1"/>
  <c r="F198" i="1"/>
  <c r="F197" i="1"/>
  <c r="F196" i="1"/>
  <c r="F195" i="1"/>
  <c r="F194" i="1"/>
  <c r="F193" i="1"/>
  <c r="F192" i="1"/>
  <c r="F208" i="1"/>
  <c r="F207" i="1"/>
  <c r="F191" i="1"/>
  <c r="F190" i="1"/>
  <c r="F189" i="1"/>
  <c r="F188" i="1"/>
  <c r="F187" i="1"/>
  <c r="F186" i="1"/>
  <c r="F185" i="1"/>
  <c r="F184" i="1"/>
  <c r="F183" i="1"/>
  <c r="F182" i="1"/>
  <c r="F181" i="1"/>
  <c r="F180" i="1"/>
  <c r="F179" i="1"/>
  <c r="F178" i="1"/>
  <c r="F177" i="1"/>
  <c r="F176" i="1"/>
  <c r="F175" i="1"/>
  <c r="F174" i="1"/>
  <c r="F173" i="1"/>
  <c r="F172" i="1"/>
  <c r="F171" i="1"/>
  <c r="F168" i="1"/>
  <c r="F167" i="1"/>
  <c r="F165" i="1"/>
  <c r="F163" i="1"/>
  <c r="F158" i="1"/>
  <c r="F156" i="1"/>
  <c r="F153" i="1"/>
  <c r="F148" i="1"/>
  <c r="F147" i="1"/>
  <c r="F145" i="1"/>
  <c r="F144" i="1"/>
  <c r="F140" i="1"/>
  <c r="F139" i="1"/>
  <c r="F136" i="1"/>
  <c r="F135" i="1"/>
  <c r="F132" i="1"/>
  <c r="F131" i="1"/>
  <c r="F130" i="1"/>
  <c r="F129" i="1"/>
  <c r="F128" i="1"/>
  <c r="F126" i="1"/>
  <c r="F125" i="1"/>
  <c r="F124" i="1"/>
  <c r="F122" i="1"/>
  <c r="F111" i="1"/>
  <c r="F110" i="1"/>
  <c r="F109" i="1"/>
  <c r="F106" i="1"/>
  <c r="F105" i="1"/>
  <c r="F102" i="1"/>
  <c r="F101" i="1"/>
  <c r="F100" i="1"/>
  <c r="F98" i="1"/>
  <c r="F97" i="1"/>
  <c r="F93" i="1"/>
  <c r="F90" i="1"/>
  <c r="F88" i="1"/>
  <c r="F87" i="1"/>
  <c r="F84" i="1"/>
  <c r="F82" i="1"/>
  <c r="F78" i="1"/>
  <c r="F72" i="1"/>
  <c r="F71" i="1"/>
  <c r="F69" i="1"/>
  <c r="F68" i="1"/>
  <c r="F66" i="1"/>
  <c r="F65" i="1"/>
  <c r="F61" i="1"/>
  <c r="F60" i="1"/>
  <c r="F55" i="1"/>
  <c r="F54" i="1"/>
  <c r="F51" i="1"/>
  <c r="F49" i="1"/>
  <c r="F48" i="1"/>
  <c r="F47" i="1"/>
  <c r="F46" i="1"/>
  <c r="F44" i="1"/>
  <c r="F42" i="1"/>
  <c r="F40" i="1"/>
  <c r="F38" i="1"/>
  <c r="F37" i="1"/>
  <c r="F34" i="1"/>
  <c r="F33" i="1"/>
  <c r="F31" i="1"/>
  <c r="F29" i="1"/>
  <c r="F19" i="1"/>
  <c r="F16" i="1"/>
  <c r="F12" i="1"/>
  <c r="F5" i="1"/>
  <c r="F11" i="1"/>
  <c r="F160" i="1" l="1"/>
  <c r="F115" i="1" l="1"/>
  <c r="X171" i="1" l="1"/>
  <c r="S171" i="1"/>
  <c r="T171" i="1" s="1"/>
  <c r="F166" i="1" l="1"/>
  <c r="R239" i="1" l="1"/>
  <c r="L239" i="1" l="1"/>
  <c r="T180" i="1" l="1"/>
  <c r="U169" i="1" l="1"/>
  <c r="F217" i="1" l="1"/>
  <c r="F228" i="1"/>
  <c r="F206" i="1"/>
  <c r="F233" i="1"/>
  <c r="F226" i="1"/>
  <c r="V226" i="1"/>
  <c r="F221" i="1"/>
  <c r="T117" i="1" l="1"/>
  <c r="T173" i="1"/>
  <c r="T122" i="1"/>
  <c r="T239" i="1"/>
  <c r="T166" i="1"/>
  <c r="T184" i="1"/>
  <c r="T236" i="1"/>
  <c r="T237" i="1"/>
  <c r="T238" i="1"/>
  <c r="T115" i="1"/>
  <c r="T160" i="1"/>
  <c r="T203" i="1"/>
  <c r="T174" i="1"/>
  <c r="T194" i="1"/>
  <c r="T183" i="1"/>
  <c r="T102" i="1"/>
  <c r="T240" i="1"/>
  <c r="T11" i="1"/>
  <c r="T147" i="1"/>
  <c r="T140" i="1"/>
  <c r="T164" i="1" l="1"/>
  <c r="T226" i="1"/>
  <c r="T63" i="1"/>
  <c r="T221" i="1"/>
  <c r="T10" i="1"/>
  <c r="T172" i="1"/>
  <c r="T157" i="1"/>
  <c r="T169" i="1"/>
  <c r="T5" i="1"/>
  <c r="T170" i="1"/>
  <c r="T162" i="1"/>
  <c r="F117" i="1"/>
  <c r="F164" i="1"/>
  <c r="F10" i="1"/>
  <c r="F157" i="1"/>
  <c r="F169" i="1"/>
  <c r="F162" i="1"/>
  <c r="F94" i="1" l="1"/>
  <c r="F9" i="1"/>
  <c r="U98" i="1" l="1"/>
  <c r="F85" i="1" l="1"/>
  <c r="F99" i="1" l="1"/>
  <c r="F59" i="1"/>
  <c r="F30" i="1" l="1"/>
  <c r="F15" i="1" l="1"/>
  <c r="F138" i="1" l="1"/>
  <c r="F24" i="1" l="1"/>
  <c r="F18" i="1" l="1"/>
  <c r="F70" i="1" l="1"/>
  <c r="F146" i="1" l="1"/>
  <c r="T231" i="1" l="1"/>
  <c r="T146" i="1"/>
  <c r="T143" i="1"/>
  <c r="T165" i="1"/>
  <c r="T70" i="1"/>
  <c r="T12" i="1"/>
  <c r="T84" i="1"/>
  <c r="T136" i="1"/>
  <c r="T156" i="1"/>
  <c r="T42" i="1"/>
  <c r="T232" i="1"/>
  <c r="T16" i="1"/>
  <c r="T18" i="1"/>
  <c r="T217" i="1"/>
  <c r="T7" i="1"/>
  <c r="T148" i="1"/>
  <c r="T104" i="1"/>
  <c r="T161" i="1"/>
  <c r="T24" i="1"/>
  <c r="T206" i="1"/>
  <c r="T228" i="1"/>
  <c r="T50" i="1"/>
  <c r="T152" i="1"/>
  <c r="T233" i="1"/>
  <c r="T138" i="1"/>
  <c r="T15" i="1"/>
  <c r="T19" i="1"/>
  <c r="T90" i="1"/>
  <c r="T167" i="1"/>
  <c r="T26" i="1"/>
  <c r="T30" i="1"/>
  <c r="T59" i="1"/>
  <c r="T99" i="1"/>
  <c r="T85" i="1"/>
  <c r="T98" i="1"/>
  <c r="T168" i="1"/>
  <c r="T163" i="1"/>
  <c r="T235" i="1"/>
  <c r="T49" i="1"/>
  <c r="T9" i="1"/>
  <c r="T94" i="1"/>
  <c r="T234" i="1"/>
  <c r="T175" i="1"/>
  <c r="T211" i="1"/>
  <c r="F149" i="1" l="1"/>
  <c r="F159" i="1" l="1"/>
  <c r="F79" i="1" l="1"/>
  <c r="F151" i="1" l="1"/>
  <c r="T201" i="1" l="1"/>
  <c r="T204" i="1"/>
  <c r="T150" i="1"/>
  <c r="T178" i="1"/>
  <c r="T151" i="1"/>
  <c r="T222" i="1"/>
  <c r="T79" i="1"/>
  <c r="T62" i="1"/>
  <c r="T159" i="1"/>
  <c r="T149" i="1"/>
  <c r="F67" i="1"/>
  <c r="F83" i="1"/>
  <c r="F91" i="1"/>
  <c r="T55" i="1"/>
  <c r="T56" i="1"/>
  <c r="T60" i="1"/>
  <c r="T61" i="1"/>
  <c r="T64" i="1"/>
  <c r="T66" i="1"/>
  <c r="T67" i="1"/>
  <c r="T68" i="1"/>
  <c r="T69" i="1"/>
  <c r="T71" i="1"/>
  <c r="T72" i="1"/>
  <c r="T73" i="1"/>
  <c r="T74" i="1"/>
  <c r="T82" i="1"/>
  <c r="T83" i="1"/>
  <c r="T86" i="1"/>
  <c r="T88" i="1"/>
  <c r="T91" i="1"/>
  <c r="T100" i="1"/>
  <c r="T105" i="1"/>
  <c r="T109" i="1"/>
  <c r="T110" i="1"/>
  <c r="T177" i="1"/>
  <c r="T186" i="1"/>
  <c r="T188" i="1"/>
  <c r="T190" i="1"/>
  <c r="T191" i="1"/>
  <c r="T195" i="1"/>
  <c r="T197" i="1"/>
  <c r="T198" i="1"/>
  <c r="T200" i="1"/>
  <c r="F56" i="1"/>
  <c r="F53" i="1"/>
  <c r="F45" i="1"/>
  <c r="F43" i="1"/>
  <c r="F41" i="1"/>
  <c r="F39" i="1" l="1"/>
  <c r="F23" i="1"/>
  <c r="F14" i="1"/>
  <c r="F77" i="1" l="1"/>
  <c r="F92" i="1"/>
  <c r="F107" i="1"/>
  <c r="F112" i="1"/>
  <c r="F13" i="1" l="1"/>
  <c r="F28" i="1"/>
  <c r="F108" i="1"/>
  <c r="F75" i="1"/>
  <c r="F141" i="1"/>
  <c r="F142" i="1"/>
  <c r="F134" i="1"/>
  <c r="F133" i="1"/>
  <c r="F6" i="1"/>
  <c r="F8" i="1"/>
  <c r="F25" i="1"/>
  <c r="F20" i="1" l="1"/>
  <c r="F21" i="1"/>
  <c r="F22" i="1"/>
  <c r="F57" i="1"/>
  <c r="F95" i="1"/>
  <c r="F96" i="1"/>
  <c r="F118" i="1"/>
  <c r="F121" i="1"/>
  <c r="T21" i="1"/>
  <c r="T210" i="1"/>
  <c r="T212" i="1"/>
  <c r="T103" i="1"/>
  <c r="T93" i="1"/>
  <c r="T89" i="1"/>
  <c r="T33" i="1"/>
  <c r="T34" i="1"/>
  <c r="T47" i="1"/>
  <c r="T52" i="1"/>
  <c r="T76" i="1"/>
  <c r="T77" i="1"/>
  <c r="T78" i="1"/>
  <c r="T81" i="1"/>
  <c r="T92" i="1"/>
  <c r="T101" i="1"/>
  <c r="T107" i="1"/>
  <c r="T112" i="1"/>
  <c r="T113" i="1"/>
  <c r="T179" i="1"/>
  <c r="T189" i="1"/>
  <c r="T213" i="1"/>
  <c r="T216" i="1"/>
  <c r="T230" i="1"/>
  <c r="T153" i="1"/>
  <c r="T155" i="1"/>
  <c r="T154" i="1"/>
  <c r="T14" i="1"/>
  <c r="T17" i="1"/>
  <c r="T23" i="1"/>
  <c r="T27" i="1"/>
  <c r="T31" i="1"/>
  <c r="T35" i="1"/>
  <c r="T36" i="1"/>
  <c r="T37" i="1"/>
  <c r="T38" i="1"/>
  <c r="T39" i="1"/>
  <c r="T41" i="1"/>
  <c r="T43" i="1"/>
  <c r="T44" i="1"/>
  <c r="T45" i="1"/>
  <c r="T46" i="1"/>
  <c r="T48" i="1"/>
  <c r="T51" i="1"/>
  <c r="T53" i="1"/>
  <c r="T125" i="1"/>
  <c r="T124" i="1"/>
  <c r="T20" i="1"/>
  <c r="T22" i="1"/>
  <c r="T57" i="1"/>
  <c r="T58" i="1"/>
  <c r="T80" i="1"/>
  <c r="T95" i="1"/>
  <c r="T96" i="1"/>
  <c r="T116" i="1"/>
  <c r="T118" i="1"/>
  <c r="T121" i="1"/>
  <c r="T127" i="1"/>
  <c r="T196" i="1"/>
  <c r="T202" i="1"/>
  <c r="T209" i="1"/>
  <c r="F120" i="1" l="1"/>
  <c r="F114" i="1"/>
  <c r="T229" i="1" l="1"/>
  <c r="T185" i="1"/>
  <c r="T144" i="1"/>
  <c r="T126" i="1"/>
  <c r="T114" i="1"/>
  <c r="T106" i="1"/>
  <c r="T97" i="1"/>
  <c r="T65" i="1"/>
  <c r="T54" i="1"/>
  <c r="T40" i="1"/>
  <c r="T32" i="1"/>
  <c r="T29" i="1"/>
  <c r="T224" i="1"/>
  <c r="T215" i="1"/>
  <c r="T214" i="1"/>
  <c r="T208" i="1"/>
  <c r="T207" i="1"/>
  <c r="T193" i="1"/>
  <c r="T187" i="1"/>
  <c r="T176" i="1"/>
  <c r="T131" i="1"/>
  <c r="T130" i="1"/>
  <c r="T123" i="1"/>
  <c r="T120" i="1"/>
  <c r="T119" i="1"/>
  <c r="T111" i="1"/>
  <c r="T108" i="1"/>
  <c r="T75" i="1"/>
  <c r="T28" i="1"/>
  <c r="T13" i="1"/>
  <c r="T227" i="1"/>
  <c r="T225" i="1"/>
  <c r="T223" i="1"/>
  <c r="T220" i="1"/>
  <c r="T219" i="1"/>
  <c r="T218" i="1"/>
  <c r="T205" i="1"/>
  <c r="T182" i="1"/>
  <c r="T181" i="1"/>
  <c r="T158" i="1"/>
  <c r="T145" i="1"/>
  <c r="T142" i="1"/>
  <c r="T141" i="1"/>
  <c r="T139" i="1"/>
  <c r="T137" i="1"/>
  <c r="T135" i="1"/>
  <c r="T132" i="1"/>
  <c r="T129" i="1"/>
  <c r="T128" i="1"/>
  <c r="T87" i="1"/>
  <c r="T25" i="1"/>
  <c r="T8" i="1"/>
  <c r="T6" i="1"/>
  <c r="T192" i="1"/>
  <c r="T133" i="1"/>
  <c r="T1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Willie Durio</author>
    <author>Cassie Berthelot</author>
  </authors>
  <commentList>
    <comment ref="G4" authorId="0" shapeId="0" xr:uid="{00000000-0006-0000-0000-000001000000}">
      <text>
        <r>
          <rPr>
            <b/>
            <sz val="9"/>
            <color indexed="81"/>
            <rFont val="Tahoma"/>
            <family val="2"/>
          </rPr>
          <t>Willie Durio:</t>
        </r>
        <r>
          <rPr>
            <sz val="9"/>
            <color indexed="81"/>
            <rFont val="Tahoma"/>
            <family val="2"/>
          </rPr>
          <t xml:space="preserve">
The only Issuer Type fields are Local District, Municipality, School Board, Parish, and All Other</t>
        </r>
      </text>
    </comment>
    <comment ref="M4" authorId="1" shapeId="0" xr:uid="{00000000-0006-0000-0000-000002000000}">
      <text>
        <r>
          <rPr>
            <b/>
            <sz val="9"/>
            <color indexed="81"/>
            <rFont val="Tahoma"/>
            <family val="2"/>
          </rPr>
          <t>Cassie Berthelot:</t>
        </r>
        <r>
          <rPr>
            <sz val="9"/>
            <color indexed="81"/>
            <rFont val="Tahoma"/>
            <family val="2"/>
          </rPr>
          <t xml:space="preserve">
Loan
Revenue Bonds
Refunding Bonds
GO Bond Proposition
Revenue &amp; Refunding Bonds
Other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Willie Durio</author>
    <author>Cassie Berthelot</author>
    <author>Norma Hernandez</author>
  </authors>
  <commentList>
    <comment ref="G4" authorId="0" shapeId="0" xr:uid="{00000000-0006-0000-0100-000001000000}">
      <text>
        <r>
          <rPr>
            <b/>
            <sz val="9"/>
            <color indexed="81"/>
            <rFont val="Tahoma"/>
            <family val="2"/>
          </rPr>
          <t>Willie Durio:</t>
        </r>
        <r>
          <rPr>
            <sz val="9"/>
            <color indexed="81"/>
            <rFont val="Tahoma"/>
            <family val="2"/>
          </rPr>
          <t xml:space="preserve">
The only Issuer Type fields are Local District, Municipality, School Board, Parish, and All Other</t>
        </r>
      </text>
    </comment>
    <comment ref="M4" authorId="1" shapeId="0" xr:uid="{00000000-0006-0000-0100-000002000000}">
      <text>
        <r>
          <rPr>
            <b/>
            <sz val="9"/>
            <color indexed="81"/>
            <rFont val="Tahoma"/>
            <family val="2"/>
          </rPr>
          <t>Cassie Berthelot:</t>
        </r>
        <r>
          <rPr>
            <sz val="9"/>
            <color indexed="81"/>
            <rFont val="Tahoma"/>
            <family val="2"/>
          </rPr>
          <t xml:space="preserve">
Loan
Revenue Bonds
Refunding Bonds
GO Bond Proposition
Revenue &amp; Refunding Bonds
Other</t>
        </r>
      </text>
    </comment>
    <comment ref="L5" authorId="2" shapeId="0" xr:uid="{00000000-0006-0000-0100-000003000000}">
      <text>
        <r>
          <rPr>
            <b/>
            <sz val="9"/>
            <color indexed="81"/>
            <rFont val="Tahoma"/>
            <family val="2"/>
          </rPr>
          <t>Norma Hernandez:</t>
        </r>
        <r>
          <rPr>
            <sz val="9"/>
            <color indexed="81"/>
            <rFont val="Tahoma"/>
            <family val="2"/>
          </rPr>
          <t xml:space="preserve">
Only issued $10M on 08/17/2022</t>
        </r>
      </text>
    </comment>
  </commentList>
</comments>
</file>

<file path=xl/sharedStrings.xml><?xml version="1.0" encoding="utf-8"?>
<sst xmlns="http://schemas.openxmlformats.org/spreadsheetml/2006/main" count="4026" uniqueCount="1307">
  <si>
    <t>State Bond Commission</t>
  </si>
  <si>
    <t>Summary of Actual Cost Of Issuance by Application</t>
  </si>
  <si>
    <t>Issuance Detail</t>
  </si>
  <si>
    <t>Fee Detail as Reported on Financial Disclosure Form</t>
  </si>
  <si>
    <t>Select Fees Breakout</t>
  </si>
  <si>
    <t>Multiple Issuances Indicator</t>
  </si>
  <si>
    <t>SBC Application Number</t>
  </si>
  <si>
    <t>Parish</t>
  </si>
  <si>
    <t>Entity Name</t>
  </si>
  <si>
    <t>Sub-Entity Name</t>
  </si>
  <si>
    <t>District Name</t>
  </si>
  <si>
    <t>Issuer Type</t>
  </si>
  <si>
    <t>Project Name</t>
  </si>
  <si>
    <t>SBC Approval Date</t>
  </si>
  <si>
    <t>Issue Date</t>
  </si>
  <si>
    <t>Selection Method</t>
  </si>
  <si>
    <t>Principal Amount Issued</t>
  </si>
  <si>
    <t>Instrument Type</t>
  </si>
  <si>
    <t>Total Legal</t>
  </si>
  <si>
    <t>Total Underwriting</t>
  </si>
  <si>
    <t>Total Credit Enhancement</t>
  </si>
  <si>
    <t>Total Other</t>
  </si>
  <si>
    <t>Total Beneficiary Organizational</t>
  </si>
  <si>
    <t>Total Mortgage Banking</t>
  </si>
  <si>
    <t>Total Issuance and Indirect Costs</t>
  </si>
  <si>
    <t>Bond Counsel Fees</t>
  </si>
  <si>
    <t>Underwriter Counsel Fees</t>
  </si>
  <si>
    <t>SBC Fees</t>
  </si>
  <si>
    <t>Issuer Fees</t>
  </si>
  <si>
    <t>Municipal Advisor Fees</t>
  </si>
  <si>
    <t>L21-390</t>
  </si>
  <si>
    <t>Iberia</t>
  </si>
  <si>
    <t>City of New Iberia</t>
  </si>
  <si>
    <t>Economic Development District No. 3</t>
  </si>
  <si>
    <t>Private Placement</t>
  </si>
  <si>
    <t>Revenue Bonds</t>
  </si>
  <si>
    <t>L21-389</t>
  </si>
  <si>
    <t>Rapides</t>
  </si>
  <si>
    <t>City of Pineville</t>
  </si>
  <si>
    <t xml:space="preserve">Municipality </t>
  </si>
  <si>
    <t>Negotiated</t>
  </si>
  <si>
    <t>S20-022</t>
  </si>
  <si>
    <t>Calcasieu</t>
  </si>
  <si>
    <t>Refunding Bonds</t>
  </si>
  <si>
    <t>L17-362</t>
  </si>
  <si>
    <t>St. Tammany</t>
  </si>
  <si>
    <t>City of Slidell</t>
  </si>
  <si>
    <t>Yes</t>
  </si>
  <si>
    <t>L18-396</t>
  </si>
  <si>
    <t>Red River</t>
  </si>
  <si>
    <t>Town of Coushatta</t>
  </si>
  <si>
    <t>L20-264</t>
  </si>
  <si>
    <t>Ouachita</t>
  </si>
  <si>
    <t>Monroe City School Board</t>
  </si>
  <si>
    <t>City of Monroe Special School District</t>
  </si>
  <si>
    <t>L21-187</t>
  </si>
  <si>
    <t>Caddo</t>
  </si>
  <si>
    <t>City of Shreveport</t>
  </si>
  <si>
    <t>L21-248</t>
  </si>
  <si>
    <t xml:space="preserve">Natchitoches </t>
  </si>
  <si>
    <t>Village of Natchez</t>
  </si>
  <si>
    <t>L21-355</t>
  </si>
  <si>
    <t>Livingston</t>
  </si>
  <si>
    <t>School Board</t>
  </si>
  <si>
    <t>L21-356</t>
  </si>
  <si>
    <t xml:space="preserve">St. Charles </t>
  </si>
  <si>
    <t>Parish Council</t>
  </si>
  <si>
    <t>Loan</t>
  </si>
  <si>
    <t>L21-364</t>
  </si>
  <si>
    <t>Lafourche</t>
  </si>
  <si>
    <t>L21-391</t>
  </si>
  <si>
    <t>St. John the Baptist</t>
  </si>
  <si>
    <t>L21-395</t>
  </si>
  <si>
    <t>St. James</t>
  </si>
  <si>
    <t>L22-002</t>
  </si>
  <si>
    <t xml:space="preserve">Lafourche </t>
  </si>
  <si>
    <t>Juvenile Justice Commission</t>
  </si>
  <si>
    <t>L22-008</t>
  </si>
  <si>
    <t>St. Landry</t>
  </si>
  <si>
    <t>Town of Port Barre</t>
  </si>
  <si>
    <t>L22-009</t>
  </si>
  <si>
    <t>Lincoln</t>
  </si>
  <si>
    <t>Economic Development District No. 1 of the City of Ruston</t>
  </si>
  <si>
    <t>L22-014</t>
  </si>
  <si>
    <t xml:space="preserve">Washington </t>
  </si>
  <si>
    <t>Town of Franklinton</t>
  </si>
  <si>
    <t>L22-084</t>
  </si>
  <si>
    <t>Tensas</t>
  </si>
  <si>
    <t>Police Jury</t>
  </si>
  <si>
    <t>S19-012</t>
  </si>
  <si>
    <t>Acadia</t>
  </si>
  <si>
    <t>S19-023</t>
  </si>
  <si>
    <t>Orleans</t>
  </si>
  <si>
    <t>Louisiana Stadium and Exposition District</t>
  </si>
  <si>
    <t>S21-021</t>
  </si>
  <si>
    <t>S21-044</t>
  </si>
  <si>
    <t>S21-047</t>
  </si>
  <si>
    <t>East Baton Rouge</t>
  </si>
  <si>
    <t>Capital Area Finance Authority</t>
  </si>
  <si>
    <t>S21-048</t>
  </si>
  <si>
    <t>S21-050</t>
  </si>
  <si>
    <t>S21-054</t>
  </si>
  <si>
    <t>S22-004</t>
  </si>
  <si>
    <t>Terrebonne</t>
  </si>
  <si>
    <t>(All)</t>
  </si>
  <si>
    <t xml:space="preserve"> Total Underwriting</t>
  </si>
  <si>
    <t xml:space="preserve"> Total Other</t>
  </si>
  <si>
    <t xml:space="preserve"> Bond Counsel Fees</t>
  </si>
  <si>
    <t xml:space="preserve"> Underwriter Counsel Fees</t>
  </si>
  <si>
    <t xml:space="preserve"> Principal Amount Issued</t>
  </si>
  <si>
    <t xml:space="preserve">Name in Novus </t>
  </si>
  <si>
    <t xml:space="preserve"> (DEQ Project)</t>
  </si>
  <si>
    <t xml:space="preserve"> (City of Crowley Project)</t>
  </si>
  <si>
    <t xml:space="preserve"> (England Apartments Project)</t>
  </si>
  <si>
    <t xml:space="preserve"> (The Reserve at Howell Place Project)</t>
  </si>
  <si>
    <t xml:space="preserve">  Total Legal</t>
  </si>
  <si>
    <t xml:space="preserve">  Total Credit Enhancement</t>
  </si>
  <si>
    <t xml:space="preserve">  Total Beneficiary Organizational</t>
  </si>
  <si>
    <t xml:space="preserve">  Total Mortgage Banking</t>
  </si>
  <si>
    <t xml:space="preserve">  Total Issuance and Indirect Costs</t>
  </si>
  <si>
    <t xml:space="preserve"> SBC Fees</t>
  </si>
  <si>
    <t xml:space="preserve">  Issuer Fees</t>
  </si>
  <si>
    <t xml:space="preserve"> Municipal Advisor Fees</t>
  </si>
  <si>
    <t>L19-170</t>
  </si>
  <si>
    <t>Multiple Parishes</t>
  </si>
  <si>
    <t>L20-389</t>
  </si>
  <si>
    <t>Beauregard</t>
  </si>
  <si>
    <t>Waterworks District No. 6</t>
  </si>
  <si>
    <t>L21-213</t>
  </si>
  <si>
    <t>L21-315</t>
  </si>
  <si>
    <t>City of New Orleans</t>
  </si>
  <si>
    <t>L21-320</t>
  </si>
  <si>
    <t>Bossier</t>
  </si>
  <si>
    <t>Parishwide School District</t>
  </si>
  <si>
    <t>L21-343</t>
  </si>
  <si>
    <t>Tangipahoa</t>
  </si>
  <si>
    <t>Water District</t>
  </si>
  <si>
    <t>L21-344</t>
  </si>
  <si>
    <t>City of Jeanerette</t>
  </si>
  <si>
    <t>L21-349</t>
  </si>
  <si>
    <t>Sewer District</t>
  </si>
  <si>
    <t>L21-361</t>
  </si>
  <si>
    <t>Law Enforcement District</t>
  </si>
  <si>
    <t>L21-362</t>
  </si>
  <si>
    <t>S15-049A</t>
  </si>
  <si>
    <t>Iberville</t>
  </si>
  <si>
    <t>S19-056</t>
  </si>
  <si>
    <t>S20-024</t>
  </si>
  <si>
    <t>S21-026</t>
  </si>
  <si>
    <t>S21-027</t>
  </si>
  <si>
    <t>S21-038A</t>
  </si>
  <si>
    <t>Louisiana Public Facilities Authority</t>
  </si>
  <si>
    <t>S21-039A</t>
  </si>
  <si>
    <t>S21-051</t>
  </si>
  <si>
    <t>Lake Charles Harbor and Terminal District</t>
  </si>
  <si>
    <t xml:space="preserve"> (American Biocarbon CT, LLC Project)</t>
  </si>
  <si>
    <t xml:space="preserve"> (1300 OCH Project)</t>
  </si>
  <si>
    <t xml:space="preserve"> (Home Ownership Program)</t>
  </si>
  <si>
    <t xml:space="preserve"> (BBR Schools - Materra Campus Project)</t>
  </si>
  <si>
    <t xml:space="preserve"> (BBR Schools - Mid City Campus Project)</t>
  </si>
  <si>
    <t xml:space="preserve"> (Big Lake Fuels LLC Project)</t>
  </si>
  <si>
    <t>Tangipahoa Parish, Water District</t>
  </si>
  <si>
    <t>Livingston Parish, Sewer District</t>
  </si>
  <si>
    <t>Competitive</t>
  </si>
  <si>
    <t xml:space="preserve">Selection Method </t>
  </si>
  <si>
    <t xml:space="preserve">Issuer Type </t>
  </si>
  <si>
    <t>* Select the method in which the debt will be sold.</t>
  </si>
  <si>
    <t xml:space="preserve">* Select what type of entity is issuing the debt.  </t>
  </si>
  <si>
    <t xml:space="preserve"> SBC Approval Date </t>
  </si>
  <si>
    <t xml:space="preserve">Click here for meeting packets containing more information regarding each application and their corresponding SBC Approval Dates. </t>
  </si>
  <si>
    <t>* Select what type of debt instrument to be issued.</t>
  </si>
  <si>
    <t>Actual Fees Paid on Debt Transactions</t>
  </si>
  <si>
    <t>L20-393</t>
  </si>
  <si>
    <t>L21-029</t>
  </si>
  <si>
    <t>L21-085</t>
  </si>
  <si>
    <t>L21-180</t>
  </si>
  <si>
    <t>L21-203</t>
  </si>
  <si>
    <t>L21-204</t>
  </si>
  <si>
    <t>L21-282</t>
  </si>
  <si>
    <t>L21-313</t>
  </si>
  <si>
    <t>L21-328</t>
  </si>
  <si>
    <t>L21-353</t>
  </si>
  <si>
    <t>L21-354</t>
  </si>
  <si>
    <t>L22-011</t>
  </si>
  <si>
    <t>S19-047</t>
  </si>
  <si>
    <t>S22-007</t>
  </si>
  <si>
    <t>Rigolette School District No. 11</t>
  </si>
  <si>
    <t>Avoyelles</t>
  </si>
  <si>
    <t>Hospital District No. 1</t>
  </si>
  <si>
    <t>Jefferson</t>
  </si>
  <si>
    <t>St. Bernard</t>
  </si>
  <si>
    <t>Sales Tax District</t>
  </si>
  <si>
    <t>St. Martin</t>
  </si>
  <si>
    <t>City of St. Martinville</t>
  </si>
  <si>
    <t>Communications District No. 1</t>
  </si>
  <si>
    <t xml:space="preserve"> (City of Baker School District Project)</t>
  </si>
  <si>
    <t>Board of Supervisors of Louisiana State University and Agricultural and Mechanical College</t>
  </si>
  <si>
    <t>Bayou Lafourche Fresh Water District</t>
  </si>
  <si>
    <t>Audubon Commission</t>
  </si>
  <si>
    <t xml:space="preserve"> (Audubon Commission Project)</t>
  </si>
  <si>
    <t>Avoyelles Parish, Hospital Service District No. 1</t>
  </si>
  <si>
    <t>L21-352</t>
  </si>
  <si>
    <t>Consolidated Waterworks District No. 2</t>
  </si>
  <si>
    <t>L21-351</t>
  </si>
  <si>
    <t>Consolidated Waterworks District No. 1</t>
  </si>
  <si>
    <t>L20-196</t>
  </si>
  <si>
    <t>Lafayette</t>
  </si>
  <si>
    <t>Pointe Coupee</t>
  </si>
  <si>
    <t>S21-036</t>
  </si>
  <si>
    <t>S21-030</t>
  </si>
  <si>
    <t>S21-028</t>
  </si>
  <si>
    <t>S21-017</t>
  </si>
  <si>
    <t>L21-345</t>
  </si>
  <si>
    <t>L21-340</t>
  </si>
  <si>
    <t>L21-330</t>
  </si>
  <si>
    <t>L21-280</t>
  </si>
  <si>
    <t>L21-279</t>
  </si>
  <si>
    <t>L21-222</t>
  </si>
  <si>
    <t>L21-189</t>
  </si>
  <si>
    <t>L20-201</t>
  </si>
  <si>
    <t>L20-197</t>
  </si>
  <si>
    <t>City of Lafayette</t>
  </si>
  <si>
    <t>Lafayette Public Power Authority</t>
  </si>
  <si>
    <t>Waterworks District No. 1</t>
  </si>
  <si>
    <t>Fire Protection District No. 4</t>
  </si>
  <si>
    <t>Downtown Development District</t>
  </si>
  <si>
    <t>Sewerage and Water Board of New Orleans</t>
  </si>
  <si>
    <t xml:space="preserve"> (WIFIA Projects)</t>
  </si>
  <si>
    <t>Assessment District</t>
  </si>
  <si>
    <t>Village of Hessmer</t>
  </si>
  <si>
    <t>City of Youngsville</t>
  </si>
  <si>
    <t>Youngsville Sales Tax District No. 1</t>
  </si>
  <si>
    <t>Louisiana Housing Corporation</t>
  </si>
  <si>
    <t xml:space="preserve"> (Lee Hardware &amp; United Jewelers Apartments Project)</t>
  </si>
  <si>
    <t xml:space="preserve"> (19th Judicial District Court Building Project)</t>
  </si>
  <si>
    <t xml:space="preserve">Louisiana Community Development Authority </t>
  </si>
  <si>
    <t>Caddo Parish, Communications District No. 1</t>
  </si>
  <si>
    <t>Beauregard Parish, Fire Protection District No. 4</t>
  </si>
  <si>
    <t>Point Coupee Parish, Waterworks District No. 1</t>
  </si>
  <si>
    <t>Revenue and Refunding Bonds</t>
  </si>
  <si>
    <t>S20-053A</t>
  </si>
  <si>
    <t>Local District</t>
  </si>
  <si>
    <t>All Others</t>
  </si>
  <si>
    <t>Rapides Parish, City of Pineville</t>
  </si>
  <si>
    <t>Red River Parish, Town of Coushatta</t>
  </si>
  <si>
    <t>St. Landry Parish, Town of Port Barre</t>
  </si>
  <si>
    <t>St. Tammany Parish, City of Slidell</t>
  </si>
  <si>
    <t>Orleans Parish, City of New Orleans, Audubon Commission (Audubon Commission Project)</t>
  </si>
  <si>
    <t>Iberia Parish, City of Jeanerette</t>
  </si>
  <si>
    <t>St. Martin Parish, City of St. Martinville</t>
  </si>
  <si>
    <t>Lafayette Parish, City of Lafayette</t>
  </si>
  <si>
    <t>Lafayette Parish, Lafayette Public Power Authority</t>
  </si>
  <si>
    <t>Caddo Parish, City of Shreveport</t>
  </si>
  <si>
    <t>Orleans Parish, City of New Orleans, Sewerage and Water Board of New Orleans (WIFIA Projects)</t>
  </si>
  <si>
    <t>Avoyelles Parish, Village of Hessmer</t>
  </si>
  <si>
    <t>L21-307</t>
  </si>
  <si>
    <t>Waterworks District No. 3</t>
  </si>
  <si>
    <t>Beauregard Parish, Waterworks District No. 3</t>
  </si>
  <si>
    <t>L21-276</t>
  </si>
  <si>
    <t>L21-254</t>
  </si>
  <si>
    <t>St. Helena</t>
  </si>
  <si>
    <t>St. Helena Parish, Fire Protection District No. 4</t>
  </si>
  <si>
    <t>L21-045</t>
  </si>
  <si>
    <t>L21-046</t>
  </si>
  <si>
    <t>L21-121</t>
  </si>
  <si>
    <t>L21-168</t>
  </si>
  <si>
    <t>L21-214</t>
  </si>
  <si>
    <t>L21-216</t>
  </si>
  <si>
    <t>L21-217</t>
  </si>
  <si>
    <t>L21-226</t>
  </si>
  <si>
    <t>L21-268</t>
  </si>
  <si>
    <t>L21-304</t>
  </si>
  <si>
    <t>L21-314</t>
  </si>
  <si>
    <t>L21-321</t>
  </si>
  <si>
    <t>L21-326</t>
  </si>
  <si>
    <t>S19-007</t>
  </si>
  <si>
    <t>S20-002</t>
  </si>
  <si>
    <t>S21-037</t>
  </si>
  <si>
    <t>S21-040</t>
  </si>
  <si>
    <t>Richland</t>
  </si>
  <si>
    <t>Sabine</t>
  </si>
  <si>
    <t>Evangeline</t>
  </si>
  <si>
    <t>East Feliciana</t>
  </si>
  <si>
    <t>Vermilion</t>
  </si>
  <si>
    <t>DeSoto</t>
  </si>
  <si>
    <t>Winn</t>
  </si>
  <si>
    <t>Town of Slaughter</t>
  </si>
  <si>
    <t>City of Abbeville</t>
  </si>
  <si>
    <t>City of Bunkie</t>
  </si>
  <si>
    <t>School District No. 2</t>
  </si>
  <si>
    <t>School District No. 3</t>
  </si>
  <si>
    <t>Many School District No. 34</t>
  </si>
  <si>
    <t>South Toledo Bend Waterworks District</t>
  </si>
  <si>
    <t>Hospital Service District No. 1</t>
  </si>
  <si>
    <t>Road and Drainage Sales Tax District No. 1</t>
  </si>
  <si>
    <t xml:space="preserve"> (LDH Program)</t>
  </si>
  <si>
    <t xml:space="preserve"> (North Oaks Health System Project)</t>
  </si>
  <si>
    <t xml:space="preserve"> (Drinking Water Revolving Loan Fund Match Project)</t>
  </si>
  <si>
    <t xml:space="preserve"> (Neil Wagoner &amp; Henderson Project)</t>
  </si>
  <si>
    <t>Orleans Parish, City of New Orleans</t>
  </si>
  <si>
    <t>East Feliciana Parish, Town of Slaughter</t>
  </si>
  <si>
    <t>Vermilion Parish, City of Abbeville</t>
  </si>
  <si>
    <t>Avoyelles Parish, City of Bunkie</t>
  </si>
  <si>
    <t>Tangipahoa Parish, Hospital Service District No. 1 (North Oaks Health System Project)</t>
  </si>
  <si>
    <t>Sabine Parish, South Toledo Bend Waterworks District (LDH Program)</t>
  </si>
  <si>
    <t>S22-011</t>
  </si>
  <si>
    <t>L22-078</t>
  </si>
  <si>
    <t>Consolidated School District No. 1</t>
  </si>
  <si>
    <t>L22-081</t>
  </si>
  <si>
    <t>Benton Fire District No. 4</t>
  </si>
  <si>
    <t>Bossier Parish, Benton Fire District No. 4</t>
  </si>
  <si>
    <t>L22-080</t>
  </si>
  <si>
    <t>North Caddo Hospital Service District</t>
  </si>
  <si>
    <t>Caddo Parish, North Caddo Hospital Service District</t>
  </si>
  <si>
    <t>L18-431</t>
  </si>
  <si>
    <t>Town of Haughton</t>
  </si>
  <si>
    <t>L19-261</t>
  </si>
  <si>
    <t>L20-117</t>
  </si>
  <si>
    <t>Waterworks District No. 14</t>
  </si>
  <si>
    <t>Ward 5</t>
  </si>
  <si>
    <t>Calcasieu Parish, Waterworks District No. 14, Ward 5</t>
  </si>
  <si>
    <t>L20-239</t>
  </si>
  <si>
    <t>City of Broussard</t>
  </si>
  <si>
    <t>L20-347</t>
  </si>
  <si>
    <t>St. Mary</t>
  </si>
  <si>
    <t>L21-005</t>
  </si>
  <si>
    <t>L21-055</t>
  </si>
  <si>
    <t>L21-058</t>
  </si>
  <si>
    <t>L21-065</t>
  </si>
  <si>
    <t>L21-066</t>
  </si>
  <si>
    <t>L21-074</t>
  </si>
  <si>
    <t>Allen</t>
  </si>
  <si>
    <t>Town of Kinder</t>
  </si>
  <si>
    <t>Hospital Service District No. 2</t>
  </si>
  <si>
    <t xml:space="preserve">Consolidated School District </t>
  </si>
  <si>
    <t>School District No. 1</t>
  </si>
  <si>
    <t>L21-105</t>
  </si>
  <si>
    <t>L21-108</t>
  </si>
  <si>
    <t>L21-110</t>
  </si>
  <si>
    <t>L21-112</t>
  </si>
  <si>
    <t>L21-113</t>
  </si>
  <si>
    <t>L21-123</t>
  </si>
  <si>
    <t>L21-166</t>
  </si>
  <si>
    <t>L21-170</t>
  </si>
  <si>
    <t>L21-192</t>
  </si>
  <si>
    <t>L21-182</t>
  </si>
  <si>
    <t>L21-185</t>
  </si>
  <si>
    <t>L21-195</t>
  </si>
  <si>
    <t>L21-202</t>
  </si>
  <si>
    <t xml:space="preserve">Madison </t>
  </si>
  <si>
    <t>West Baton Rouge</t>
  </si>
  <si>
    <t>Plaquemines</t>
  </si>
  <si>
    <t xml:space="preserve">West Calcasieu Parish Community Center Authority </t>
  </si>
  <si>
    <t xml:space="preserve">Town of White Castle </t>
  </si>
  <si>
    <t>Zachary Community School Board</t>
  </si>
  <si>
    <t>City of Tallulah</t>
  </si>
  <si>
    <t>City of Port Allen</t>
  </si>
  <si>
    <t>City of Westlake</t>
  </si>
  <si>
    <t xml:space="preserve">Parish Council </t>
  </si>
  <si>
    <t>Stonebridge Neighborhood Improvement and Beautification District</t>
  </si>
  <si>
    <t>Zachary Community School District No. 1</t>
  </si>
  <si>
    <t>Jefferson Parish, Stonebridge Neighborhood Improvement and Beautification District</t>
  </si>
  <si>
    <t>L21-205</t>
  </si>
  <si>
    <t>L21-206</t>
  </si>
  <si>
    <t>L21-207</t>
  </si>
  <si>
    <t>L21-209</t>
  </si>
  <si>
    <t>L21-210</t>
  </si>
  <si>
    <t>L21-211</t>
  </si>
  <si>
    <t>L21-212</t>
  </si>
  <si>
    <t>L21-227</t>
  </si>
  <si>
    <t>L21-228</t>
  </si>
  <si>
    <t>L21-234</t>
  </si>
  <si>
    <t>L21-249</t>
  </si>
  <si>
    <t>L21-266</t>
  </si>
  <si>
    <t>Assumption</t>
  </si>
  <si>
    <t>Bienville</t>
  </si>
  <si>
    <t>City of Mansfield</t>
  </si>
  <si>
    <t>Town of Ball</t>
  </si>
  <si>
    <t>Twin Parish Port Commission</t>
  </si>
  <si>
    <t>Road Sales Tax District No. 2</t>
  </si>
  <si>
    <t>Consolidated Sales Tax District A</t>
  </si>
  <si>
    <t>Recreation District No. 2</t>
  </si>
  <si>
    <t>Recreation District No. 1</t>
  </si>
  <si>
    <t>Waterworks District No. 2</t>
  </si>
  <si>
    <t>Special School District No. 16-37</t>
  </si>
  <si>
    <t>L21-303</t>
  </si>
  <si>
    <t>L21-312</t>
  </si>
  <si>
    <t>L21-316</t>
  </si>
  <si>
    <t>L21-319</t>
  </si>
  <si>
    <t>S16-046</t>
  </si>
  <si>
    <t>S19-054</t>
  </si>
  <si>
    <t>S20-001</t>
  </si>
  <si>
    <t>S20-018</t>
  </si>
  <si>
    <t>S20-021</t>
  </si>
  <si>
    <t>S20-052</t>
  </si>
  <si>
    <t>S20-073</t>
  </si>
  <si>
    <t>S20-082</t>
  </si>
  <si>
    <t>S21-010</t>
  </si>
  <si>
    <t>S21-016</t>
  </si>
  <si>
    <t>S21-020</t>
  </si>
  <si>
    <t xml:space="preserve">St. Martin </t>
  </si>
  <si>
    <t>Louisiana Energy and Power Authority</t>
  </si>
  <si>
    <t>St. George Fire Protection District No. 2</t>
  </si>
  <si>
    <t xml:space="preserve"> (LEPA Unit No. 1)</t>
  </si>
  <si>
    <t xml:space="preserve"> (Millennium Studios III Project)</t>
  </si>
  <si>
    <t xml:space="preserve"> (Mabry Place Townhomes Project)</t>
  </si>
  <si>
    <t xml:space="preserve"> (Loyola University Project)</t>
  </si>
  <si>
    <t>Special School District No. 1</t>
  </si>
  <si>
    <t>St. Tammany Parish, Hospital Service District No. 2</t>
  </si>
  <si>
    <t>Bossier Parish, Town of Haughton</t>
  </si>
  <si>
    <t>Lafayette Parish, City of Broussard</t>
  </si>
  <si>
    <t>Allen Parish, Town of Kinder (DEQ Project)</t>
  </si>
  <si>
    <t xml:space="preserve">Iberville Parish, Town of White Castle </t>
  </si>
  <si>
    <t>West Baton Rouge Parish, City of Port Allen</t>
  </si>
  <si>
    <t>Calcasieu Parish, City of Westlake</t>
  </si>
  <si>
    <t>Iberia Parish, City of New Iberia</t>
  </si>
  <si>
    <t>Rapides Parish, Town of Ball</t>
  </si>
  <si>
    <t>DeSoto Parish, City of Mansfield</t>
  </si>
  <si>
    <t>L22-075</t>
  </si>
  <si>
    <t>Rapides Parish, Waterworks District No. 3</t>
  </si>
  <si>
    <t>Natchitoches Parish, Waterworks District No. 2</t>
  </si>
  <si>
    <t>Assumption Parish, Recreation District No. 2</t>
  </si>
  <si>
    <t>Terrebonne Parish, Recreation District No. 1</t>
  </si>
  <si>
    <t>S18-017</t>
  </si>
  <si>
    <t>L22-076</t>
  </si>
  <si>
    <t>Town of Evergreen</t>
  </si>
  <si>
    <t>Avoyelles Parish, Town of Evergreen</t>
  </si>
  <si>
    <t>S21-049</t>
  </si>
  <si>
    <t>Lafayette Public Trust Financing Authority</t>
  </si>
  <si>
    <t>St. Charles Parish, Hospital Service District No. 1</t>
  </si>
  <si>
    <t>L21-218</t>
  </si>
  <si>
    <t>West Carroll</t>
  </si>
  <si>
    <t>Town of Oak Grove</t>
  </si>
  <si>
    <t>West Carroll Parish, Town of Oak Grove (DEQ Project)</t>
  </si>
  <si>
    <t>L19-022</t>
  </si>
  <si>
    <t>Parishwide School District No. 12</t>
  </si>
  <si>
    <t>L21-196</t>
  </si>
  <si>
    <t>St. Mary Parish, Recreation District No. 2</t>
  </si>
  <si>
    <t>L22-089</t>
  </si>
  <si>
    <t>L22-074</t>
  </si>
  <si>
    <t>Caldwell</t>
  </si>
  <si>
    <t>Columbia Port Commission</t>
  </si>
  <si>
    <t>S21-031</t>
  </si>
  <si>
    <t xml:space="preserve"> (ENCORE Academy Project)</t>
  </si>
  <si>
    <t>S22-013</t>
  </si>
  <si>
    <t>L22-063</t>
  </si>
  <si>
    <t>Squirrel Run Levee and Drainage District</t>
  </si>
  <si>
    <t>L22-010</t>
  </si>
  <si>
    <t>L22-116</t>
  </si>
  <si>
    <t>Concordia</t>
  </si>
  <si>
    <t>Assumption Parish, Waterworks District No. 1</t>
  </si>
  <si>
    <t>L21-208</t>
  </si>
  <si>
    <t>Lafayette Parish, City of Youngsville (LDH Program)</t>
  </si>
  <si>
    <t>L19-041</t>
  </si>
  <si>
    <t>L21-229</t>
  </si>
  <si>
    <t>L21-394</t>
  </si>
  <si>
    <t>L22-082</t>
  </si>
  <si>
    <t>L21-106</t>
  </si>
  <si>
    <t>S22-014</t>
  </si>
  <si>
    <t xml:space="preserve">West Feliciana </t>
  </si>
  <si>
    <t>L20-065</t>
  </si>
  <si>
    <t>Ascension</t>
  </si>
  <si>
    <t>L20-135</t>
  </si>
  <si>
    <t>City of Gonzales</t>
  </si>
  <si>
    <t>Ascension Parish, City of Gonzales (LDH Program)</t>
  </si>
  <si>
    <t>L18-248</t>
  </si>
  <si>
    <t>Calcasieu Parish, Recreation District No. 1</t>
  </si>
  <si>
    <t>L22-073</t>
  </si>
  <si>
    <t>Terrebonne Levee and Conservation District</t>
  </si>
  <si>
    <t>L21-308A</t>
  </si>
  <si>
    <t>School District No. 21</t>
  </si>
  <si>
    <t>Calcasieu Parish School Board, School District No. 21</t>
  </si>
  <si>
    <t>L22-096</t>
  </si>
  <si>
    <t>Fire Protection District No. 1</t>
  </si>
  <si>
    <t>Iberia Parish, Fire Protection District No. 1</t>
  </si>
  <si>
    <t>General Obligation Bonds</t>
  </si>
  <si>
    <t>L20-263</t>
  </si>
  <si>
    <t>City of Plaquemine</t>
  </si>
  <si>
    <t>Iberville Parish, City of Plaquemine (DEQ Project)</t>
  </si>
  <si>
    <t>S21-024</t>
  </si>
  <si>
    <t xml:space="preserve"> (Malcolm Kenner Project)</t>
  </si>
  <si>
    <t>S22-006</t>
  </si>
  <si>
    <t xml:space="preserve"> (Grove Place Project)</t>
  </si>
  <si>
    <t>L21-165</t>
  </si>
  <si>
    <t>LaSalle</t>
  </si>
  <si>
    <t>LaSalle Parish, Hospital Service District No. 1</t>
  </si>
  <si>
    <t>L22-077</t>
  </si>
  <si>
    <t>St. Charles Parish Council (DEQ Project)</t>
  </si>
  <si>
    <t>S22-017</t>
  </si>
  <si>
    <t>L21-398</t>
  </si>
  <si>
    <t>Town of Lutcher</t>
  </si>
  <si>
    <t>St. James Parish, Town of Lutcher (LDH Program)</t>
  </si>
  <si>
    <t>L19-270</t>
  </si>
  <si>
    <t>Orleans Parish, City of New Orleans (DEQ Project)</t>
  </si>
  <si>
    <t>L20-153</t>
  </si>
  <si>
    <t>L21-255</t>
  </si>
  <si>
    <t>L22-163</t>
  </si>
  <si>
    <t>Sales Tax District No. 2</t>
  </si>
  <si>
    <t>L20-270</t>
  </si>
  <si>
    <t xml:space="preserve">Town of Columbia </t>
  </si>
  <si>
    <t>L20-400</t>
  </si>
  <si>
    <t>Village of Kilbourne</t>
  </si>
  <si>
    <t>L21-190</t>
  </si>
  <si>
    <t>L21-288</t>
  </si>
  <si>
    <t>L21-233</t>
  </si>
  <si>
    <t>Morehouse</t>
  </si>
  <si>
    <t>City of Bastrop</t>
  </si>
  <si>
    <t>Monroe-West Monroe Convention and Visitors Bureau</t>
  </si>
  <si>
    <t>Capital Region Planning Commission</t>
  </si>
  <si>
    <t>L21-283</t>
  </si>
  <si>
    <t>West Carroll Parish, Village of Kilbourne</t>
  </si>
  <si>
    <t>Morehouse Parish, City of Bastrop</t>
  </si>
  <si>
    <t>L22-165</t>
  </si>
  <si>
    <t xml:space="preserve">Iberia </t>
  </si>
  <si>
    <t>L22-113</t>
  </si>
  <si>
    <t>S22-020</t>
  </si>
  <si>
    <t>L21-124</t>
  </si>
  <si>
    <t xml:space="preserve">Richland </t>
  </si>
  <si>
    <t>Town of Delhi</t>
  </si>
  <si>
    <t>Bond Anticipation Notes</t>
  </si>
  <si>
    <t>L21-277</t>
  </si>
  <si>
    <t>City of West Monroe</t>
  </si>
  <si>
    <t>S22-018</t>
  </si>
  <si>
    <t>L22-194</t>
  </si>
  <si>
    <t>L22-112</t>
  </si>
  <si>
    <t>L22-176</t>
  </si>
  <si>
    <t xml:space="preserve">Waterworks District No. 1 </t>
  </si>
  <si>
    <t>L16-394</t>
  </si>
  <si>
    <t>L22-175</t>
  </si>
  <si>
    <t>Ouachita Parish, City of West Monroe</t>
  </si>
  <si>
    <t>St. James Parish, Town of Lutcher</t>
  </si>
  <si>
    <t>L22-083</t>
  </si>
  <si>
    <t>South Lafourche Levee District</t>
  </si>
  <si>
    <t>L22-181</t>
  </si>
  <si>
    <t>S21-048A</t>
  </si>
  <si>
    <t>(Lafourche Parish Hurricane Ida Recovery Project)</t>
  </si>
  <si>
    <t>(Lincoln Preparatory School Project)</t>
  </si>
  <si>
    <t>L21-197</t>
  </si>
  <si>
    <t>St. John the Baptist Parish Council</t>
  </si>
  <si>
    <t>S22-001A</t>
  </si>
  <si>
    <t>(Louisiana Utilities Restoration Corporation Project/ELL)</t>
  </si>
  <si>
    <t>Louisiana Public Facilities Authority (Lincoln Preparatory School Project)</t>
  </si>
  <si>
    <t>L22-114</t>
  </si>
  <si>
    <t>Union</t>
  </si>
  <si>
    <t>Town of Farmerville</t>
  </si>
  <si>
    <t>L21-339</t>
  </si>
  <si>
    <t>City of Ruston</t>
  </si>
  <si>
    <t>L21-346</t>
  </si>
  <si>
    <t xml:space="preserve">Caddo-Bossier Parishes Port Commission </t>
  </si>
  <si>
    <t>L22-190</t>
  </si>
  <si>
    <t>South Beauregard Recreation District No. 2</t>
  </si>
  <si>
    <t>(Project Rural Renaissance, LLC)</t>
  </si>
  <si>
    <t>S21-007</t>
  </si>
  <si>
    <t>S22-029</t>
  </si>
  <si>
    <t>L22-160</t>
  </si>
  <si>
    <t>Town of Cottonport</t>
  </si>
  <si>
    <t>L22-178</t>
  </si>
  <si>
    <t>City of Natchitoches</t>
  </si>
  <si>
    <t>Union Parish, Town of Farmerville</t>
  </si>
  <si>
    <t>Lincoln Parish, City of Ruston</t>
  </si>
  <si>
    <t>Avoyelles Parish, Town of Cottonport</t>
  </si>
  <si>
    <t>S19-039A</t>
  </si>
  <si>
    <t>S22-021</t>
  </si>
  <si>
    <t>S22-023</t>
  </si>
  <si>
    <t>S22-027</t>
  </si>
  <si>
    <t>New Orleans Aviation Board</t>
  </si>
  <si>
    <t>(North Terminal Project)</t>
  </si>
  <si>
    <t>L21-329</t>
  </si>
  <si>
    <t>Juban Trails Community Development District</t>
  </si>
  <si>
    <t>L22-091</t>
  </si>
  <si>
    <t>Lakeshore Villages Master Community Development District</t>
  </si>
  <si>
    <t>S22-032</t>
  </si>
  <si>
    <t xml:space="preserve"> (Hurricane Recovery Program - City of New Orleans and Sewerage and Water Board of New Orleans)</t>
  </si>
  <si>
    <t>S21-019</t>
  </si>
  <si>
    <t>L22-193</t>
  </si>
  <si>
    <t>S20-044A</t>
  </si>
  <si>
    <t xml:space="preserve"> (Galilee Senior Housing Project)</t>
  </si>
  <si>
    <t xml:space="preserve"> (The Reserve at Juban Lakes Project)</t>
  </si>
  <si>
    <t>S19-036</t>
  </si>
  <si>
    <t xml:space="preserve"> (Morningside at Juban Lakes Project)</t>
  </si>
  <si>
    <t>L21-305</t>
  </si>
  <si>
    <t xml:space="preserve">Fire Protection District No. 9 </t>
  </si>
  <si>
    <t>S22-031</t>
  </si>
  <si>
    <t>Louisiana Community Development Authority</t>
  </si>
  <si>
    <t xml:space="preserve"> (Louisiana Insurance Guaranty Association Project)</t>
  </si>
  <si>
    <t>L22-068</t>
  </si>
  <si>
    <t>L22-003</t>
  </si>
  <si>
    <t>Application Detail</t>
  </si>
  <si>
    <t>Iberia Parish, City of New Iberia, Economic Development District No. 3</t>
  </si>
  <si>
    <t>Ouachita Parish, Monroe City School Board, City of Monroe Special School District</t>
  </si>
  <si>
    <t>Lincoln Parish, Economic Development District No. 1 of the City of Ruston</t>
  </si>
  <si>
    <t>Multiple Parishes, Bayou Lafourche Fresh Water District</t>
  </si>
  <si>
    <t>Beauregard Parish, Waterworks District No. 6</t>
  </si>
  <si>
    <t>Orleans Parish, City of New Orleans, Downtown Development District</t>
  </si>
  <si>
    <t>Lafayette Parish, City of Youngsville, Youngsville Sales Tax District No. 1</t>
  </si>
  <si>
    <t xml:space="preserve">Calcasieu Parish, West Calcasieu Parish Community Center Authority </t>
  </si>
  <si>
    <t>East Baton Rouge Parish, Zachary Community School Board, Zachary Community School District No. 1</t>
  </si>
  <si>
    <t>Caldwell Parish, Columbia Port Commission</t>
  </si>
  <si>
    <t>Iberia Parish, Squirrel Run Levee and Drainage District</t>
  </si>
  <si>
    <t>Ouachita Parish, Monroe-West Monroe Convention and Visitors Bureau</t>
  </si>
  <si>
    <t>East Baton Rouge Parish, Capital Region Planning Commission</t>
  </si>
  <si>
    <t>Louisiana Housing Corporation (Malcolm Kenner Project)</t>
  </si>
  <si>
    <t>Louisiana Housing Corporation (Grove Place Project)</t>
  </si>
  <si>
    <t>Lafourche Parish, South Lafourche Levee District</t>
  </si>
  <si>
    <t>Louisiana Community Development Authority (Lafourche Parish Hurricane Ida Recovery Project)</t>
  </si>
  <si>
    <t>Louisiana Community Development Authority (Louisiana Utilities Restoration Corporation Project/ELL)</t>
  </si>
  <si>
    <t>Livingston Parish, Juban Trails Community Development District</t>
  </si>
  <si>
    <t>St. Tammany Parish, Lakeshore Villages Master Community Development District</t>
  </si>
  <si>
    <t>Louisiana Public Facilities Authority (Hurricane Recovery Program - City of New Orleans and Sewerage and Water Board of New Orleans)</t>
  </si>
  <si>
    <t>St. Mary Parish School Board, Special School District No. 1, Ward 5</t>
  </si>
  <si>
    <t>(Ragin' Cajun Facilities, Inc. - Student Union/University Facilities Project)</t>
  </si>
  <si>
    <t>(Bossier Parish Public Improvement Project)</t>
  </si>
  <si>
    <t>(Ragin Cajun Facilities, Inc. - Lewis Street Parking Garage Project)</t>
  </si>
  <si>
    <t>(Ragin Cajun Facilities, Inc. - Athletic Facilities Project)</t>
  </si>
  <si>
    <t>(City of Lake Charles Louisiana Project)</t>
  </si>
  <si>
    <t>(St. Martin Parish Project)</t>
  </si>
  <si>
    <t>(City of Crowley, State of Louisiana Project)</t>
  </si>
  <si>
    <t>(City of Baker Combined Utility System Project)</t>
  </si>
  <si>
    <t>(McNeese State University Student Housing - Cowboy Facilities, Inc. Project)</t>
  </si>
  <si>
    <t>(McNeese State University Student Parking - Cowboys Facilities, Inc. Project)</t>
  </si>
  <si>
    <t>(LCTCS Act 360 Project)</t>
  </si>
  <si>
    <t>(Calcasieu Parish School Recovery Project)</t>
  </si>
  <si>
    <t xml:space="preserve"> (University of New Orleans Research and Technology Foundation, Inc. Student Housing Project)</t>
  </si>
  <si>
    <t>(St. Bernard Parish GOMESA Project)</t>
  </si>
  <si>
    <t>(Patriot Services Group Louisiana Portfolio Project)</t>
  </si>
  <si>
    <t>(Parish School Board of St. John the Baptist Parish Project)</t>
  </si>
  <si>
    <t>(St. Charles GOMESA Project)</t>
  </si>
  <si>
    <t>(Lafourche Parish School Board Project)</t>
  </si>
  <si>
    <t>(St. Bernard Port, Harbor and Terminal District Project)</t>
  </si>
  <si>
    <t>(Town of St. Francisville Sewer Project)</t>
  </si>
  <si>
    <t>(Jefferson Culture and Parks Project)</t>
  </si>
  <si>
    <t>Louisiana Housing Corporation (Home Ownership Program)</t>
  </si>
  <si>
    <t>Ernest N. Morial - New Orleans Exhibition Hall Authority</t>
  </si>
  <si>
    <t>New Orleans Aviation Board (North Terminal Project)</t>
  </si>
  <si>
    <t xml:space="preserve"> (Jefferson Rise Charter School Project)</t>
  </si>
  <si>
    <t xml:space="preserve">This report is intended to be a resource for local governments in the State of Louisiana looking to issue debt. Please note that information from every closing report received by the State Bond Commission may not be included in the report, and that this information is manually entered and is not otherwise audited or verified by our office.
</t>
  </si>
  <si>
    <t>Issuer, Application No. and Approximate Issuance Date (Click dropdown arrow to search for specific Issuer)</t>
  </si>
  <si>
    <t>Multiple Parishes, Twin Parish Port Commission</t>
  </si>
  <si>
    <t>Multiple Parishes, Caddo-Bossier Parishes Port Commission (Project Rural Renaissance, LLC)</t>
  </si>
  <si>
    <t>Lafourche Parish, Juvenile Justice Commission</t>
  </si>
  <si>
    <t>Louisiana Community Development Authority (American Biocarbon CT, LLC Project)</t>
  </si>
  <si>
    <t>Louisiana Community Development Authority (Ragin' Cajun Facilities, Inc. - Student Union/University Facilities Project)</t>
  </si>
  <si>
    <t>Louisiana Community Development Authority (Bossier Parish Public Improvement Project)</t>
  </si>
  <si>
    <t>Louisiana Public Facilities Authority (Drinking Water Revolving Loan Fund Match Project)</t>
  </si>
  <si>
    <t>Louisiana Community Development Authority (City of Crowley Project)</t>
  </si>
  <si>
    <t>Louisiana Housing Corporation (Morningside at Juban Lakes Project)</t>
  </si>
  <si>
    <t>Louisiana Community Development Authority (City of Baker School District Project)</t>
  </si>
  <si>
    <t>Louisiana Energy and Power Authority (LEPA Unit No. 1)</t>
  </si>
  <si>
    <t>Louisiana Housing Corporation (1300 OCH Project)</t>
  </si>
  <si>
    <t>Louisiana Housing Corporation (Millennium Studios III Project)</t>
  </si>
  <si>
    <t>Louisiana Housing Corporation (Neil Wagoner &amp; Henderson Project)</t>
  </si>
  <si>
    <t>Louisiana Community Development Authority (Ragin Cajun Facilities, Inc. - Lewis Street Parking Garage Project)</t>
  </si>
  <si>
    <t>Louisiana Community Development Authority (Ragin Cajun Facilities, Inc. - Athletic Facilities Project)</t>
  </si>
  <si>
    <t>Louisiana Community Development Authority (McNeese State University Student Housing - Cowboy Facilities, Inc. Project)</t>
  </si>
  <si>
    <t>Louisiana Community Development Authority (McNeese State University Student Parking - Cowboys Facilities, Inc. Project)</t>
  </si>
  <si>
    <t>Louisiana Housing Corporation (The Reserve at Juban Lakes Project)</t>
  </si>
  <si>
    <t>Louisiana Housing Corporation (Mabry Place Townhomes Project)</t>
  </si>
  <si>
    <t>Louisiana Housing Corporation (Lee Hardware &amp; United Jewelers Apartments Project)</t>
  </si>
  <si>
    <t>Louisiana Community Development Authority (LCTCS Act 360 Project)</t>
  </si>
  <si>
    <t>Louisiana Community Development Authority (Calcasieu Parish School Recovery Project)</t>
  </si>
  <si>
    <t>Louisiana Public Facilities Authority (University of New Orleans Research and Technology Foundation, Inc. Student Housing Project)</t>
  </si>
  <si>
    <t>Louisiana Community Development Authority (City of Baker Combined Utility System Project)</t>
  </si>
  <si>
    <t>Louisiana Public Facilities Authority (Loyola University Project)</t>
  </si>
  <si>
    <t>Louisiana Community Development Authority (City of Crowley, State of Louisiana Project)</t>
  </si>
  <si>
    <t>Louisiana Housing Corporation (Galilee Senior Housing Project)</t>
  </si>
  <si>
    <t>Louisiana Community Development Authority (St. Martin Parish Project)</t>
  </si>
  <si>
    <t>Louisiana Housing Corporation (England Apartments Project)</t>
  </si>
  <si>
    <t>Louisiana Community Development Authority (City of Lake Charles Louisiana Project)</t>
  </si>
  <si>
    <t>Louisiana Community Development Authority (St. Bernard Parish GOMESA Project)</t>
  </si>
  <si>
    <t>Louisiana Public Facilities Authority (ENCORE Academy Project)</t>
  </si>
  <si>
    <t>Louisiana Public Facilities Authority (19th Judicial District Court Building Project)</t>
  </si>
  <si>
    <t>Louisiana Community Development Authority (Patriot Services Group Louisiana Portfolio Project)</t>
  </si>
  <si>
    <t>Louisiana Public Facilities Authority (BBR Schools - Materra Campus Project)</t>
  </si>
  <si>
    <t>Louisiana Public Facilities Authority (BBR Schools - Mid City Campus Project)</t>
  </si>
  <si>
    <t>Louisiana Community Development Authority (Parish School Board of St. John the Baptist Parish Project)</t>
  </si>
  <si>
    <t>Lake Charles Harbor and Terminal District (Big Lake Fuels LLC Project)</t>
  </si>
  <si>
    <t>Louisiana Housing Corporation (The Reserve at Howell Place Project)</t>
  </si>
  <si>
    <t>Louisiana Community Development Authority (St. Charles GOMESA Project)</t>
  </si>
  <si>
    <t>Louisiana Community Development Authority (Lafourche Parish School Board Project)</t>
  </si>
  <si>
    <t>Louisiana Community Development Authority (St. Bernard Port, Harbor and Terminal District Project)</t>
  </si>
  <si>
    <t>Louisiana Community Development Authority (Town of St. Francisville Sewer Project)</t>
  </si>
  <si>
    <t>Louisiana Community Development Authority (Jefferson Culture and Parks Project)</t>
  </si>
  <si>
    <t>Louisiana Public Facilities Authority (Jefferson Rise Charter School Project)</t>
  </si>
  <si>
    <t>Louisiana Community Development Authority (Louisiana Insurance Guaranty Association Project)</t>
  </si>
  <si>
    <t>Madison Parish, City of Tallulah</t>
  </si>
  <si>
    <t>Richland Parish, Town of Delhi</t>
  </si>
  <si>
    <t>Natchitoches Parish, Village of Natchez</t>
  </si>
  <si>
    <t>Multiple Parishes, City of Shreveport</t>
  </si>
  <si>
    <t>Washington Parish, Town of Franklinton</t>
  </si>
  <si>
    <t>Natchitoches Parish, City of Natchitoches</t>
  </si>
  <si>
    <t>St. Martin Parish Council</t>
  </si>
  <si>
    <t>St. Tammany Parish School Board, Parishwide School District No. 12</t>
  </si>
  <si>
    <t>Caddo Parish School Board, Parishwide School District</t>
  </si>
  <si>
    <t>Ascension Parish School Board, Parishwide School District</t>
  </si>
  <si>
    <t>Jefferson Parish School Board</t>
  </si>
  <si>
    <t>Rapides Parish School Board, Rigolette School District No. 11</t>
  </si>
  <si>
    <t>Iberville Parish Council</t>
  </si>
  <si>
    <t>Richland Parish School Board, School District No. 2</t>
  </si>
  <si>
    <t>Richland Parish School Board, School District No. 3</t>
  </si>
  <si>
    <t xml:space="preserve">St. James Parish School Board, Consolidated School District </t>
  </si>
  <si>
    <t>Livingston Parish School Board, School District No. 1</t>
  </si>
  <si>
    <t>Iberia Parish School Board, Parishwide School District</t>
  </si>
  <si>
    <t>St. Mary Parish Council</t>
  </si>
  <si>
    <t>St. Charles Parish Council, Consolidated Waterworks District No. 1</t>
  </si>
  <si>
    <t>Sabine Parish School Board, Many School District No. 34</t>
  </si>
  <si>
    <t>Evangeline Parish School Board</t>
  </si>
  <si>
    <t>Plaquemines Parish Council</t>
  </si>
  <si>
    <t>Terrebonne Parish Council</t>
  </si>
  <si>
    <t xml:space="preserve">Pointe Coupee Parish Council </t>
  </si>
  <si>
    <t>St. Bernard Parish Council</t>
  </si>
  <si>
    <t>Lafourche Parish Council, Road Sales Tax District No. 2</t>
  </si>
  <si>
    <t>Lafourche Parish Council, Consolidated Sales Tax District A</t>
  </si>
  <si>
    <t>Evangeline Parish Police Jury, Road and Drainage Sales Tax District No. 1</t>
  </si>
  <si>
    <t>St. John the Baptist Parish School Board</t>
  </si>
  <si>
    <t>Bienville Parish School Board, Special School District No. 16-37</t>
  </si>
  <si>
    <t>DeSoto Parish School Board, School District No. 3</t>
  </si>
  <si>
    <t>Orleans Parish Law Enforcement District</t>
  </si>
  <si>
    <t>East Baton Rouge Parish, St. George Fire Protection District No. 2</t>
  </si>
  <si>
    <t>East Baton Rouge Parish Law Enforcement District</t>
  </si>
  <si>
    <t xml:space="preserve">St. Tammany Parish, Fire Protection District No. 9 </t>
  </si>
  <si>
    <t>St. James Parish School Board</t>
  </si>
  <si>
    <t>St. John the Baptist Parish Council, Sales Tax District (DEQ Project)</t>
  </si>
  <si>
    <t>Plaquemines Parish Law Enforcement District</t>
  </si>
  <si>
    <t>Orleans Parish School Board</t>
  </si>
  <si>
    <t>Bossier Parish School Board, Parishwide School District</t>
  </si>
  <si>
    <t>Jefferson Parish Council, Consolidated Waterworks District No. 1</t>
  </si>
  <si>
    <t>Jefferson Parish Council, Consolidated Waterworks District No. 2</t>
  </si>
  <si>
    <t>Livingston Parish School Board</t>
  </si>
  <si>
    <t>St. Charles Parish Council</t>
  </si>
  <si>
    <t>Terrebonne Parish Law Enforcement District</t>
  </si>
  <si>
    <t>Lafourche Parish Council</t>
  </si>
  <si>
    <t>St. James Parish Council</t>
  </si>
  <si>
    <t>Terrebonne Parish, Terrebonne Levee and Conservation District</t>
  </si>
  <si>
    <t>Lafourche Parish School Board, Consolidated School District No. 1</t>
  </si>
  <si>
    <t>Tensas Parish Police Jury</t>
  </si>
  <si>
    <t>East Feliciana Parish School Board, School District No. 1</t>
  </si>
  <si>
    <t>Concordia Parish Law Enforcement District</t>
  </si>
  <si>
    <t>Acadia Parish Police Jury, Sales Tax District No. 2</t>
  </si>
  <si>
    <t>Iberia Parish Council</t>
  </si>
  <si>
    <t xml:space="preserve">DeSoto Parish, Waterworks District No. 1 </t>
  </si>
  <si>
    <t>Beauregard Parish, South Beauregard Recreation District No. 2</t>
  </si>
  <si>
    <t>If 1, Costs are accrued over multiple issuances</t>
  </si>
  <si>
    <t>Password to unlock this sheet is SBC123 but please don't add to or edit this page please and thank you</t>
  </si>
  <si>
    <t>L22-228</t>
  </si>
  <si>
    <t>L22-219</t>
  </si>
  <si>
    <t>L22-252</t>
  </si>
  <si>
    <t>Walnut Street Economic Development District of the City of Monroe</t>
  </si>
  <si>
    <t>L22-148</t>
  </si>
  <si>
    <t>Village of Loreauville</t>
  </si>
  <si>
    <t>L22-227</t>
  </si>
  <si>
    <t>L22-069</t>
  </si>
  <si>
    <t>St. Charles</t>
  </si>
  <si>
    <t>yes</t>
  </si>
  <si>
    <t>L22-260</t>
  </si>
  <si>
    <t xml:space="preserve"> City of Carencro</t>
  </si>
  <si>
    <t>L22-044</t>
  </si>
  <si>
    <t>Consolidated School District No. 62</t>
  </si>
  <si>
    <t xml:space="preserve"> School Board</t>
  </si>
  <si>
    <t>S22-026</t>
  </si>
  <si>
    <t>GEO Academies EBR - GEO Prep Mid City Project</t>
  </si>
  <si>
    <t>L22-288</t>
  </si>
  <si>
    <t xml:space="preserve"> Assessment District</t>
  </si>
  <si>
    <t>L22-186</t>
  </si>
  <si>
    <t xml:space="preserve"> City of New Orleans</t>
  </si>
  <si>
    <t xml:space="preserve">L22-248 </t>
  </si>
  <si>
    <t>L22-243</t>
  </si>
  <si>
    <t>L22-263</t>
  </si>
  <si>
    <t>L22-191</t>
  </si>
  <si>
    <t>Other</t>
  </si>
  <si>
    <t>L22-095</t>
  </si>
  <si>
    <t>Natchitoches</t>
  </si>
  <si>
    <t>L21-092</t>
  </si>
  <si>
    <t>School District</t>
  </si>
  <si>
    <t>Ward 1</t>
  </si>
  <si>
    <t>S20-045A</t>
  </si>
  <si>
    <t>S22-044</t>
  </si>
  <si>
    <t>S22-034</t>
  </si>
  <si>
    <t>Lafourche Parish, Hospital Service District No. 1</t>
  </si>
  <si>
    <t>Livingston Parish, Fire Protection District No. 4</t>
  </si>
  <si>
    <t>St. Charles Parish, School District No. 1</t>
  </si>
  <si>
    <t>Rapides Parish School Board, Consolidated School District No. 62</t>
  </si>
  <si>
    <t>Caldwell Parish, Town of Columbia</t>
  </si>
  <si>
    <t>Iberia Parish, Village of Loreauville</t>
  </si>
  <si>
    <t>Lafayette Parish Assessment District</t>
  </si>
  <si>
    <t>Lafayette Parish, City of Carencro</t>
  </si>
  <si>
    <t>Lafayette Parish, City of Youngsville</t>
  </si>
  <si>
    <t>Ouachita Parish, Walnut Street Economic Development District of the City of Monroe</t>
  </si>
  <si>
    <t>S22-043</t>
  </si>
  <si>
    <t>L22-251</t>
  </si>
  <si>
    <t xml:space="preserve"> Village of Ida</t>
  </si>
  <si>
    <t>L23-009</t>
  </si>
  <si>
    <t>Grant</t>
  </si>
  <si>
    <t>L22-057</t>
  </si>
  <si>
    <t>Jefferson Davis</t>
  </si>
  <si>
    <t>School District No. 5</t>
  </si>
  <si>
    <t>Competative</t>
  </si>
  <si>
    <t>L23-007</t>
  </si>
  <si>
    <t>L22-249</t>
  </si>
  <si>
    <t>S22-035</t>
  </si>
  <si>
    <t>L22-189</t>
  </si>
  <si>
    <t>International Paper Company Project</t>
  </si>
  <si>
    <t xml:space="preserve">Fire District No. 1 </t>
  </si>
  <si>
    <t>L22-245</t>
  </si>
  <si>
    <t>L23-004</t>
  </si>
  <si>
    <t>L20-274</t>
  </si>
  <si>
    <t>Town of Sunset</t>
  </si>
  <si>
    <t>L23-006</t>
  </si>
  <si>
    <t>S20-065C</t>
  </si>
  <si>
    <t>L22-256</t>
  </si>
  <si>
    <t>City of Zachary</t>
  </si>
  <si>
    <t>S19-046</t>
  </si>
  <si>
    <t>L22-100</t>
  </si>
  <si>
    <t>City of Oakdale</t>
  </si>
  <si>
    <t>L22-093</t>
  </si>
  <si>
    <t>City of Winnfield</t>
  </si>
  <si>
    <t>L22-250</t>
  </si>
  <si>
    <t>East Carroll</t>
  </si>
  <si>
    <t>L18-427</t>
  </si>
  <si>
    <t>Consolidated Waterworks District No. 13</t>
  </si>
  <si>
    <t>L22-153</t>
  </si>
  <si>
    <t>S22-048</t>
  </si>
  <si>
    <t>L23-011</t>
  </si>
  <si>
    <t>Town of Amite</t>
  </si>
  <si>
    <t>S22-031A</t>
  </si>
  <si>
    <t>L22-111</t>
  </si>
  <si>
    <t>Catahoula</t>
  </si>
  <si>
    <t>Village of Harrisonburg</t>
  </si>
  <si>
    <t>L22-049</t>
  </si>
  <si>
    <t>Fire Protection District No. 9</t>
  </si>
  <si>
    <t>L23-079</t>
  </si>
  <si>
    <t>City of Morgan City</t>
  </si>
  <si>
    <t>L23-038</t>
  </si>
  <si>
    <t>L22-290</t>
  </si>
  <si>
    <t xml:space="preserve">Livingston </t>
  </si>
  <si>
    <t xml:space="preserve">Water District Ward Two </t>
  </si>
  <si>
    <t>S23-007</t>
  </si>
  <si>
    <t>L23-057</t>
  </si>
  <si>
    <t>L23-059</t>
  </si>
  <si>
    <t>S22-050</t>
  </si>
  <si>
    <t>L22-099</t>
  </si>
  <si>
    <t>S23-002</t>
  </si>
  <si>
    <t>L23-005</t>
  </si>
  <si>
    <t>Town of Livingston</t>
  </si>
  <si>
    <t>S22-028</t>
  </si>
  <si>
    <t>L23-075</t>
  </si>
  <si>
    <t>Terrebone</t>
  </si>
  <si>
    <t>Recreation District 2,3</t>
  </si>
  <si>
    <t>L21-093</t>
  </si>
  <si>
    <t>L22-162</t>
  </si>
  <si>
    <t>L23-061</t>
  </si>
  <si>
    <t>L23-088</t>
  </si>
  <si>
    <t>Fire District No. 2</t>
  </si>
  <si>
    <t>S23-003</t>
  </si>
  <si>
    <t>S23-006</t>
  </si>
  <si>
    <t>S23-011</t>
  </si>
  <si>
    <t>Louisiana Citizens Property Insurance Corporation</t>
  </si>
  <si>
    <t>L23-069</t>
  </si>
  <si>
    <t>L22-174</t>
  </si>
  <si>
    <t>Fire Protection District No. 12</t>
  </si>
  <si>
    <t>Fire Protection District No. 2</t>
  </si>
  <si>
    <t>L18-281</t>
  </si>
  <si>
    <t>City of Lake Charles</t>
  </si>
  <si>
    <t>L23-065</t>
  </si>
  <si>
    <t xml:space="preserve">Lincoln </t>
  </si>
  <si>
    <t>Village of Simsboro</t>
  </si>
  <si>
    <t>L22-092</t>
  </si>
  <si>
    <t>Revenue Notes</t>
  </si>
  <si>
    <t>S22-019</t>
  </si>
  <si>
    <t>Revenue Note</t>
  </si>
  <si>
    <t>L23-058</t>
  </si>
  <si>
    <t>Kolin-Ruby Wise Waterworks District No. 11A</t>
  </si>
  <si>
    <t>L22-253</t>
  </si>
  <si>
    <t xml:space="preserve"> (Louisiana Children's Medical Center Project)</t>
  </si>
  <si>
    <t xml:space="preserve"> G.B. Cooley Hospital Service District </t>
  </si>
  <si>
    <t xml:space="preserve"> (City of Monroe Project)</t>
  </si>
  <si>
    <t xml:space="preserve"> (Peace Lake Towers Apartments Project)</t>
  </si>
  <si>
    <t xml:space="preserve"> (Tulane University of Louisiana Project)</t>
  </si>
  <si>
    <t xml:space="preserve"> (Caddo-Bossier Parishes Port Commission Project)</t>
  </si>
  <si>
    <t xml:space="preserve"> (Parish of Jefferson, State of Louisiana - Jefferson Protection and Animal Welfare Services (JPAWS) Department, East Bank Animal Shelter Project)</t>
  </si>
  <si>
    <t xml:space="preserve"> (North Terminal Project)</t>
  </si>
  <si>
    <t xml:space="preserve"> (Downsville Charter School, Inc. Project)</t>
  </si>
  <si>
    <t xml:space="preserve">St. Tammany </t>
  </si>
  <si>
    <t xml:space="preserve"> (Louisiana Utilities Restoration Corporation Project/ELL)</t>
  </si>
  <si>
    <t xml:space="preserve"> (The Reserve at Joor Place Project)</t>
  </si>
  <si>
    <t xml:space="preserve">Plaquemines </t>
  </si>
  <si>
    <t>L22-205</t>
  </si>
  <si>
    <t>L23-094</t>
  </si>
  <si>
    <t>S22-037</t>
  </si>
  <si>
    <t>L22-216</t>
  </si>
  <si>
    <t>City of Covington</t>
  </si>
  <si>
    <t>(DNR Revolving Loan Program)</t>
  </si>
  <si>
    <t xml:space="preserve"> Council </t>
  </si>
  <si>
    <t xml:space="preserve">St. John the Baptist </t>
  </si>
  <si>
    <t>L22-067</t>
  </si>
  <si>
    <t>Allen Parish School Board, School District</t>
  </si>
  <si>
    <t>Allen Parish School Board, School District No. 5</t>
  </si>
  <si>
    <t>Allen Parish, City of Oakdale</t>
  </si>
  <si>
    <t>Bossier Parish Police Jury, Fire District No. 2</t>
  </si>
  <si>
    <t xml:space="preserve">Caddo Parish, Fire District No. 1 </t>
  </si>
  <si>
    <t>Caddo Parish, Village of Ida</t>
  </si>
  <si>
    <t>Calcasieu Parish, City of Lake Charles (LDH Program)</t>
  </si>
  <si>
    <t>Catahoula Parish, Village of Harrisonburg (LDH Program)</t>
  </si>
  <si>
    <t>DeSoto Parish, International Paper Company Project</t>
  </si>
  <si>
    <t>East Baton Rouge Parish, City of Zachary</t>
  </si>
  <si>
    <t>East Baton Rouge Parish, Hospital Service District No. 1</t>
  </si>
  <si>
    <t>East Carroll Parish School Board</t>
  </si>
  <si>
    <t>Evangeline Parish, Fire Protection District No. 2</t>
  </si>
  <si>
    <t>Grant Parish Law Enforcement District</t>
  </si>
  <si>
    <t>Jefferson Davis Parish School Board, School District No. 5</t>
  </si>
  <si>
    <t>Jefferson Parish Council (DNR Revolving Loan Program)</t>
  </si>
  <si>
    <t>Lafayette Parish School Board</t>
  </si>
  <si>
    <t>Lafourche Parish Law Enforcement District</t>
  </si>
  <si>
    <t>Lincoln  Parish, Village of Simsboro (LDH Program)</t>
  </si>
  <si>
    <t>Livingston  Parish, Town of Livingston</t>
  </si>
  <si>
    <t>Livingston  Parish, Water District Ward Two  (LDH Program)</t>
  </si>
  <si>
    <t>Louisiana Community Development Authority (Caddo-Bossier Parishes Port Commission Project)</t>
  </si>
  <si>
    <t>Louisiana Community Development Authority (City of Monroe Project)</t>
  </si>
  <si>
    <t>Louisiana Community Development Authority (Downsville Charter School, Inc. Project)</t>
  </si>
  <si>
    <t>Louisiana Community Development Authority (Parish of Jefferson, State of Louisiana - Jefferson Protection and Animal Welfare Services (JPAWS) Department, East Bank Animal Shelter Project)</t>
  </si>
  <si>
    <t>Louisiana Housing Corporation (Peace Lake Towers Apartments Project)</t>
  </si>
  <si>
    <t>Louisiana Housing Corporation (The Reserve at Joor Place Project)</t>
  </si>
  <si>
    <t>Louisiana Public Facilities Authority (Louisiana Children's Medical Center Project)</t>
  </si>
  <si>
    <t>Louisiana Public Facilities Authority (Tulane University of Louisiana Project)</t>
  </si>
  <si>
    <t>Morehouse Parish School Board</t>
  </si>
  <si>
    <t>Natchitoches Parish, City of Natchitoches (DEQ Project)</t>
  </si>
  <si>
    <t xml:space="preserve">Ouachita Parish, G.B. Cooley Hospital Service District </t>
  </si>
  <si>
    <t>Rapides Parish Police Jury, Fire Protection District No. 9</t>
  </si>
  <si>
    <t>Rapides Parish, Kolin-Ruby Wise Waterworks District No. 11A (LDH Program)</t>
  </si>
  <si>
    <t>Sabine Parish Police Jury</t>
  </si>
  <si>
    <t>St. John the Baptist Parish School Board, School District No. 1</t>
  </si>
  <si>
    <t>St. Landry Parish, Town of Sunset</t>
  </si>
  <si>
    <t>St. Mary Parish, City of Morgan City</t>
  </si>
  <si>
    <t>St. Tammany Parish Council, Fire Protection District No. 9</t>
  </si>
  <si>
    <t>St. Tammany Parish, Fire Protection District No. 12</t>
  </si>
  <si>
    <t>St. Tammany Parish, Hospital Service District No. 1</t>
  </si>
  <si>
    <t>Tangipahoa Parish, Town of Amite</t>
  </si>
  <si>
    <t>Terrebone Parish, Recreation District 2,3</t>
  </si>
  <si>
    <t>West Baton Rouge Parish School Board</t>
  </si>
  <si>
    <t>West Feliciana  Parish, Consolidated Waterworks District No. 13</t>
  </si>
  <si>
    <t>Winn Parish, City of Winnfield</t>
  </si>
  <si>
    <t>Town of Columbia</t>
  </si>
  <si>
    <t xml:space="preserve"> (Lotus Village Project)</t>
  </si>
  <si>
    <t xml:space="preserve"> (Lake Forest Manor Project)</t>
  </si>
  <si>
    <t>Louisiana Housing Corporation (Lake Forest Manor Project)</t>
  </si>
  <si>
    <t>Louisiana Housing Corporation (Lotus Village Project)</t>
  </si>
  <si>
    <t>(Terrebonne Parish School Recovery Project)</t>
  </si>
  <si>
    <t xml:space="preserve"> (Louisiana Utilities Restoration Corporation Project/ENO)</t>
  </si>
  <si>
    <t>Louisiana Community Development Authority (Louisiana Utilities Restoration Corporation Project/ENO)</t>
  </si>
  <si>
    <t>Louisiana Community Development Authority (Terrebonne Parish School Recovery Project)</t>
  </si>
  <si>
    <t>S23-013</t>
  </si>
  <si>
    <t>S22-038A</t>
  </si>
  <si>
    <t>L23-001</t>
  </si>
  <si>
    <t>L23-010</t>
  </si>
  <si>
    <t>L22-094</t>
  </si>
  <si>
    <t xml:space="preserve">Consolidated Sewerage District No. 1 </t>
  </si>
  <si>
    <t>S20-070</t>
  </si>
  <si>
    <t>L21-341</t>
  </si>
  <si>
    <t>City of Scott</t>
  </si>
  <si>
    <t>L23-083</t>
  </si>
  <si>
    <t>Jackson</t>
  </si>
  <si>
    <t>Recreation District</t>
  </si>
  <si>
    <t>L23-092</t>
  </si>
  <si>
    <t>L22-155</t>
  </si>
  <si>
    <t>L23-077</t>
  </si>
  <si>
    <t>S22-045</t>
  </si>
  <si>
    <t>S22-040</t>
  </si>
  <si>
    <t>L22-254</t>
  </si>
  <si>
    <t>L23-073</t>
  </si>
  <si>
    <t>S19-023A</t>
  </si>
  <si>
    <t>L23-086</t>
  </si>
  <si>
    <t>Fire Protection District No. 1, Wards 1 and 2</t>
  </si>
  <si>
    <t>S22-036</t>
  </si>
  <si>
    <t>S23-009</t>
  </si>
  <si>
    <t>S22-039</t>
  </si>
  <si>
    <t>L23-091</t>
  </si>
  <si>
    <t>L23-136</t>
  </si>
  <si>
    <t>S20-081</t>
  </si>
  <si>
    <t>L23-164</t>
  </si>
  <si>
    <t>Waterworks District No. 7</t>
  </si>
  <si>
    <t>L23-141</t>
  </si>
  <si>
    <t>City of Breaux Bridge</t>
  </si>
  <si>
    <t>L23-152</t>
  </si>
  <si>
    <t>L23-161</t>
  </si>
  <si>
    <t>L23-179</t>
  </si>
  <si>
    <t>L21-306</t>
  </si>
  <si>
    <t>East Ouachita Parish School District</t>
  </si>
  <si>
    <t>L21-357</t>
  </si>
  <si>
    <t>West St. Mary Parish Port, Harbor and Terminal District</t>
  </si>
  <si>
    <t>S23-042</t>
  </si>
  <si>
    <t>L23-095A</t>
  </si>
  <si>
    <t>L21-258</t>
  </si>
  <si>
    <t>S23-046</t>
  </si>
  <si>
    <t>S19-055B</t>
  </si>
  <si>
    <t>L20-173</t>
  </si>
  <si>
    <t>Madison</t>
  </si>
  <si>
    <t>Hospital Service District</t>
  </si>
  <si>
    <t>S22-024A</t>
  </si>
  <si>
    <t>L23-153</t>
  </si>
  <si>
    <t>L23-089</t>
  </si>
  <si>
    <t>L22-289</t>
  </si>
  <si>
    <t xml:space="preserve">Revenue Bonds </t>
  </si>
  <si>
    <t>L23-184</t>
  </si>
  <si>
    <t xml:space="preserve">Louisiana Housing Corporation </t>
  </si>
  <si>
    <t xml:space="preserve">Village of Bonita </t>
  </si>
  <si>
    <t xml:space="preserve">Police Jury </t>
  </si>
  <si>
    <t>L23-180</t>
  </si>
  <si>
    <t>(International Paper Company Project)</t>
  </si>
  <si>
    <t>(Caddo Homes Project)</t>
  </si>
  <si>
    <t>(Home Ownership Program)</t>
  </si>
  <si>
    <t>(Rapides Home Project)</t>
  </si>
  <si>
    <t>(LDH Program)</t>
  </si>
  <si>
    <t>(DEQ Project)</t>
  </si>
  <si>
    <t xml:space="preserve">Louisiana Correctional Facilities Corporation </t>
  </si>
  <si>
    <t>(Louisiana Correctional Institute for Women Project)</t>
  </si>
  <si>
    <t>Commission</t>
  </si>
  <si>
    <t>Fire District No. 3</t>
  </si>
  <si>
    <t>(Bayou D'arbonne Retirement Village Project)</t>
  </si>
  <si>
    <t>(Tangipahoa Homes Project)</t>
  </si>
  <si>
    <t>(Diocese of Houma-Thibodaux Hurricane Ida Recovery Project)</t>
  </si>
  <si>
    <t>(Ouachita Homes Project)</t>
  </si>
  <si>
    <t>(American Biocarbon CT, LLC Project)</t>
  </si>
  <si>
    <t>Road District No. 2B Sales Tax District, Ward 11</t>
  </si>
  <si>
    <t>(University of Louisiana Monroe Facilities, Inc. - Athletic Improvement Project)</t>
  </si>
  <si>
    <t>L23-249</t>
  </si>
  <si>
    <t>L23-162</t>
  </si>
  <si>
    <t>Road Sales Tax District</t>
  </si>
  <si>
    <t>L22-001</t>
  </si>
  <si>
    <t>L21-235</t>
  </si>
  <si>
    <t>(Caddo-Bossier Parishes Port Commission Project)</t>
  </si>
  <si>
    <t>L23-072A</t>
  </si>
  <si>
    <t>(Center East Water Plant - LDH Program)</t>
  </si>
  <si>
    <t>(H3C Project)</t>
  </si>
  <si>
    <t>(Park Homes at Iowa Project)</t>
  </si>
  <si>
    <t xml:space="preserve">Village of Harrisonburg </t>
  </si>
  <si>
    <t xml:space="preserve">Village of Saline </t>
  </si>
  <si>
    <t xml:space="preserve">City of Lake Charles </t>
  </si>
  <si>
    <t>Caddo Parish Commission</t>
  </si>
  <si>
    <t>Caddo Parish, Waterworks District No. 7</t>
  </si>
  <si>
    <t>Caddo-Bossier Parishes Port Commission (DEQ Project)</t>
  </si>
  <si>
    <t>Caldwell Parish, Hospital Service District No. 1</t>
  </si>
  <si>
    <t>DeSoto Parish Police Jury</t>
  </si>
  <si>
    <t>DeSoto Parish Police Jury (International Paper Company Project)</t>
  </si>
  <si>
    <t>Evangeline Parish Law Enforcement District</t>
  </si>
  <si>
    <t>Jackson Parish Law Enforcement District</t>
  </si>
  <si>
    <t>Jackson Parish, Recreation District</t>
  </si>
  <si>
    <t>Lafayette Parish, City of Scott</t>
  </si>
  <si>
    <t>Lafourche Parish Council, Road Sales Tax District</t>
  </si>
  <si>
    <t>Lafourche Parish, Fire District No. 3</t>
  </si>
  <si>
    <t>Lincoln Parish Police Jury (DEQ Project)</t>
  </si>
  <si>
    <t>Louisiana Community Development Authority (Diocese of Houma-Thibodaux Hurricane Ida Recovery Project)</t>
  </si>
  <si>
    <t>Louisiana Community Development Authority (University of Louisiana Monroe Facilities, Inc. - Athletic Improvement Project)</t>
  </si>
  <si>
    <t>Louisiana Correctional Facilities Corporation (Louisiana Correctional Institute for Women Project)</t>
  </si>
  <si>
    <t>Louisiana Housing Corporation (Bayou D'arbonne Retirement Village Project)</t>
  </si>
  <si>
    <t>Louisiana Housing Corporation (Caddo Homes Project)</t>
  </si>
  <si>
    <t>Louisiana Housing Corporation (H3C Project)</t>
  </si>
  <si>
    <t>Louisiana Housing Corporation (Ouachita Homes Project)</t>
  </si>
  <si>
    <t>Louisiana Housing Corporation (Park Homes at Iowa Project)</t>
  </si>
  <si>
    <t>Louisiana Housing Corporation (Rapides Home Project)</t>
  </si>
  <si>
    <t>Louisiana Housing Corporation (Tangipahoa Homes Project)</t>
  </si>
  <si>
    <t>Ouachita Parish School Board, East Ouachita Parish School District</t>
  </si>
  <si>
    <t>Pointe Coupee Parish, Consolidated Sewerage District No. 1 (DEQ Project)</t>
  </si>
  <si>
    <t xml:space="preserve">Pointe Coupee Parish, Waterworks District No. 1 </t>
  </si>
  <si>
    <t>Rapides Parish Police Jury, Road District No. 2B Sales Tax District, Ward 11</t>
  </si>
  <si>
    <t>Sabine Parish, Fire Protection District No. 1, Wards 1 and 2</t>
  </si>
  <si>
    <t>Sabine Parish, Waterworks District No. 1 (LDH Program)</t>
  </si>
  <si>
    <t>St. Landry Parish School Board</t>
  </si>
  <si>
    <t>St. Martin Parish, City of Breaux Bridge</t>
  </si>
  <si>
    <t>St. Mary Parish, West St. Mary Parish Port, Harbor and Terminal District</t>
  </si>
  <si>
    <t>St. Tammany Parish, City of Covington</t>
  </si>
  <si>
    <t>St. Tammany Parish, Recreation District No. 1</t>
  </si>
  <si>
    <t>S23-052</t>
  </si>
  <si>
    <t>(Ragin’ Cajun Facilities, Inc. - Football Stadium Project)</t>
  </si>
  <si>
    <t>Louisiana Community Development Authority (Ragin’ Cajun Facilities, Inc. - Football Stadium Project)</t>
  </si>
  <si>
    <t>L23-045</t>
  </si>
  <si>
    <t>Beauregard Parish School Board, Parishwide School District</t>
  </si>
  <si>
    <t>L23-263</t>
  </si>
  <si>
    <t>L23-043</t>
  </si>
  <si>
    <t>L23-090</t>
  </si>
  <si>
    <t>Council</t>
  </si>
  <si>
    <t>Plaquemines Parish Council (DNR Revolving Loan Program)</t>
  </si>
  <si>
    <t>L23-258</t>
  </si>
  <si>
    <t>Ward 3</t>
  </si>
  <si>
    <t>L23-154</t>
  </si>
  <si>
    <t>Vernon</t>
  </si>
  <si>
    <t>City of Leesville</t>
  </si>
  <si>
    <t>L23-273</t>
  </si>
  <si>
    <t>Water and Sewer Commission No. 4</t>
  </si>
  <si>
    <t>Revenue Anticipation Note</t>
  </si>
  <si>
    <t>S23-015</t>
  </si>
  <si>
    <t>(Louisiana Children's Medical Center Project)</t>
  </si>
  <si>
    <t>S23-004</t>
  </si>
  <si>
    <t>Louisiana Public Facilities Authority (Waste Pro USA, Inc. Project)</t>
  </si>
  <si>
    <t>(Waste Pro USA, Inc. Project)</t>
  </si>
  <si>
    <t>L23-274</t>
  </si>
  <si>
    <t>Town of Golden Meadow</t>
  </si>
  <si>
    <t>L23-253</t>
  </si>
  <si>
    <t>City of Franklin</t>
  </si>
  <si>
    <t>L23-067</t>
  </si>
  <si>
    <t>S22-049</t>
  </si>
  <si>
    <t>Louisiana Housing Coporation</t>
  </si>
  <si>
    <t>State</t>
  </si>
  <si>
    <t>S23-041</t>
  </si>
  <si>
    <t>Jefferson Parish Finance Authority</t>
  </si>
  <si>
    <t>S22-047A</t>
  </si>
  <si>
    <t>Louisiana Housing Corporation (Federal City - Building 10 Project)</t>
  </si>
  <si>
    <t>(Federal City - Building 10 Project)</t>
  </si>
  <si>
    <t>S22-015A</t>
  </si>
  <si>
    <t>Louisiana Housing Corporation (Fairmont Towers Project)</t>
  </si>
  <si>
    <t>(Fairmont Towers Project)</t>
  </si>
  <si>
    <t>S23-017</t>
  </si>
  <si>
    <t>Louisiana Housing Corporation (Calcasieu Heights Senior Village Project)</t>
  </si>
  <si>
    <t>(Calcasieu Heights Senior Village Project)</t>
  </si>
  <si>
    <t>S23-019</t>
  </si>
  <si>
    <t>Louisiana Housing Corporation (Capstone at The Oaks Apartments Project)</t>
  </si>
  <si>
    <t>(Capstone at The Oaks Apartments Project)</t>
  </si>
  <si>
    <t>L23-096</t>
  </si>
  <si>
    <t>Wards 3, 4, and 10</t>
  </si>
  <si>
    <t>S19-015A</t>
  </si>
  <si>
    <t>(Hollywood Heights Project)</t>
  </si>
  <si>
    <t>S19-016A</t>
  </si>
  <si>
    <t>(Hollywood Acres Project)</t>
  </si>
  <si>
    <t>S23-026</t>
  </si>
  <si>
    <t>(Woodring Apartments Phase II Project)</t>
  </si>
  <si>
    <t>S23-014A</t>
  </si>
  <si>
    <t>(Tivoli Place Project)</t>
  </si>
  <si>
    <t>S22-046</t>
  </si>
  <si>
    <t>L22-188</t>
  </si>
  <si>
    <t>Town of Amite City</t>
  </si>
  <si>
    <t>S23-045</t>
  </si>
  <si>
    <t>L23-181</t>
  </si>
  <si>
    <t>Certificate of Indebtedness</t>
  </si>
  <si>
    <t>S23-022</t>
  </si>
  <si>
    <t>(MacArther Place Project)</t>
  </si>
  <si>
    <t>L23-243</t>
  </si>
  <si>
    <t>School District No. 24</t>
  </si>
  <si>
    <t>S22-016A</t>
  </si>
  <si>
    <t>(St. Claude Gardens II Project)</t>
  </si>
  <si>
    <t xml:space="preserve"> (Cypress at Ardendale Phase I Project)</t>
  </si>
  <si>
    <t>Bienville Parish, Village of Saline (DEQ Project)</t>
  </si>
  <si>
    <t>Madison Parish, Hospital Service District</t>
  </si>
  <si>
    <t>Waterworks District No. 10, Ward 7</t>
  </si>
  <si>
    <t>L20-322</t>
  </si>
  <si>
    <t>L23-248</t>
  </si>
  <si>
    <t>S23-044</t>
  </si>
  <si>
    <t>(Ridgefield Apartments Project)</t>
  </si>
  <si>
    <t>L24-006</t>
  </si>
  <si>
    <t>Fire Protection District No. 18</t>
  </si>
  <si>
    <t xml:space="preserve"> (Cypress Court Project)</t>
  </si>
  <si>
    <t>Caddo Parish, Fire District No. 3</t>
  </si>
  <si>
    <t>Louisiana Housing Corporation (Cypress Court Project)</t>
  </si>
  <si>
    <t>Tangipahoa Parish, Town of Amite City (DEQ Project)</t>
  </si>
  <si>
    <t>S23-025</t>
  </si>
  <si>
    <t>(The Reserve at Power Place Project)</t>
  </si>
  <si>
    <t>L23-040</t>
  </si>
  <si>
    <t>L23-042</t>
  </si>
  <si>
    <t>LeCompte-Lamourie-Woodworth School District No. 57</t>
  </si>
  <si>
    <t xml:space="preserve">Capital Area Finance Authority </t>
  </si>
  <si>
    <t xml:space="preserve">Sewerage and Water Board of New Orleans </t>
  </si>
  <si>
    <t>L20-245</t>
  </si>
  <si>
    <t>Village of North Hodges</t>
  </si>
  <si>
    <t>L23-052</t>
  </si>
  <si>
    <t>Simsboro School District No. 3</t>
  </si>
  <si>
    <t>S23-005</t>
  </si>
  <si>
    <t>L24-003</t>
  </si>
  <si>
    <t>L24-091</t>
  </si>
  <si>
    <t>S23-012</t>
  </si>
  <si>
    <t>L23-081</t>
  </si>
  <si>
    <t>City of New Roads</t>
  </si>
  <si>
    <t>L23-240</t>
  </si>
  <si>
    <t>Wardwide School District</t>
  </si>
  <si>
    <t>Ward 7</t>
  </si>
  <si>
    <t>L23-167</t>
  </si>
  <si>
    <t>Municipality</t>
  </si>
  <si>
    <t>L22-235</t>
  </si>
  <si>
    <t>Franklin</t>
  </si>
  <si>
    <t>Town of Winnsboro</t>
  </si>
  <si>
    <t>L22-247</t>
  </si>
  <si>
    <t>Waterworks District No. 10</t>
  </si>
  <si>
    <t>L23-288</t>
  </si>
  <si>
    <t>L23-289</t>
  </si>
  <si>
    <t>L23-282</t>
  </si>
  <si>
    <t xml:space="preserve">Village of Sikes </t>
  </si>
  <si>
    <t>(Mortgage-Backed Securities Program)</t>
  </si>
  <si>
    <t xml:space="preserve">Louisiana Public Facilities Authority </t>
  </si>
  <si>
    <t>(ElementUS Minerals, LLC Project)</t>
  </si>
  <si>
    <t>(South Foster YMCA Project)</t>
  </si>
  <si>
    <t>Morehouse Parish, Village of Bonita (DEQ Project)</t>
  </si>
  <si>
    <t>Calcasieu Parish, City of Lake Charles (Center East Water Plant - LDH Program)</t>
  </si>
  <si>
    <t>Vernon Parish, City of Leesville</t>
  </si>
  <si>
    <t>St. Mary Parish, Water and Sewer Commission No. 4</t>
  </si>
  <si>
    <t>Lafourche Parish, Town of Golden Meadow (DEQ Project)</t>
  </si>
  <si>
    <t>St. Mary Parish, City of Franklin</t>
  </si>
  <si>
    <t xml:space="preserve">Vermilion Parish, Waterworks District No. 1 </t>
  </si>
  <si>
    <t>Louisiana Housing Coporation (Cypress at Ardendale Phase I Project)</t>
  </si>
  <si>
    <t>Calcasieu Parish, Waterworks District No. 10</t>
  </si>
  <si>
    <t>Capital Area Finance Authority (Mortgage-Backed Securities Program)</t>
  </si>
  <si>
    <t>Franklin Parish, Town of Winnsboro</t>
  </si>
  <si>
    <t>Jackson Parish, Village of North Hodges</t>
  </si>
  <si>
    <t>Lincoln Parish School Board, Simsboro School District No. 3</t>
  </si>
  <si>
    <t>Livingston Parish School Board, School District No. 24</t>
  </si>
  <si>
    <t>Louisiana Community Development Authority (South Foster YMCA Project)</t>
  </si>
  <si>
    <t>Louisiana Housing Corporation (MacArther Place Project)</t>
  </si>
  <si>
    <t>Louisiana Housing Corporation (Ridgefield Apartments Project)</t>
  </si>
  <si>
    <t>Louisiana Housing Corporation (St. Claude Gardens II Project)</t>
  </si>
  <si>
    <t>Louisiana Housing Corporation (Tivoli Place Project)</t>
  </si>
  <si>
    <t>Louisiana Housing Corporation (Woodring Apartments Phase II Project)</t>
  </si>
  <si>
    <t>Orleans Parish, City of New Orleans, Sewerage and Water Board of New Orleans (DEQ Project)</t>
  </si>
  <si>
    <t>Pointe Coupee Parish, City of New Roads</t>
  </si>
  <si>
    <t>Rapides Parish School Board, LeCompte-Lamourie-Woodworth School District No. 57</t>
  </si>
  <si>
    <t>Rapides Parish, Fire Protection District No. 18</t>
  </si>
  <si>
    <t>Vernon Parish School Board, Wardwide School District</t>
  </si>
  <si>
    <t>Winn Parish, Village of Sikes (DEQ Project)</t>
  </si>
  <si>
    <t>(blank)</t>
  </si>
  <si>
    <t>From 11/01/2021 to 04/30/2024</t>
  </si>
  <si>
    <t>L24-002</t>
  </si>
  <si>
    <t>L23-242</t>
  </si>
  <si>
    <t>Webster</t>
  </si>
  <si>
    <t>Cullen Fire Protection District No. 6</t>
  </si>
  <si>
    <t>L24-089</t>
  </si>
  <si>
    <t>L20-119A</t>
  </si>
  <si>
    <t>L23-252</t>
  </si>
  <si>
    <t>(City of Baker School District Project)</t>
  </si>
  <si>
    <t>S23-047</t>
  </si>
  <si>
    <t>(East Baton Rouge Sewerage Commission Projects)</t>
  </si>
  <si>
    <t>S20-079A</t>
  </si>
  <si>
    <t>(McNeese State University - Cowboy Facilities, Inc. Student Union Project)</t>
  </si>
  <si>
    <t>S24-002</t>
  </si>
  <si>
    <t>S23-053</t>
  </si>
  <si>
    <t>(Athlos Academy of Jefferson Parish Charter School Project)</t>
  </si>
  <si>
    <t>L23-247</t>
  </si>
  <si>
    <t>City of Donaldsonville</t>
  </si>
  <si>
    <t>L23-272</t>
  </si>
  <si>
    <t>L23-068</t>
  </si>
  <si>
    <t>L22-246</t>
  </si>
  <si>
    <t>L17-053</t>
  </si>
  <si>
    <t>L19-007</t>
  </si>
  <si>
    <t>S23-023</t>
  </si>
  <si>
    <t>(Morningside at Gerstner Place Project)</t>
  </si>
  <si>
    <t>L24-175</t>
  </si>
  <si>
    <t>Village of Creola</t>
  </si>
  <si>
    <t>L23-233</t>
  </si>
  <si>
    <t>L23-250</t>
  </si>
  <si>
    <t xml:space="preserve">Yes </t>
  </si>
  <si>
    <t>L22-158</t>
  </si>
  <si>
    <t>Town of Colfax</t>
  </si>
  <si>
    <t>L23-246</t>
  </si>
  <si>
    <t>(New Iberia Road Project)</t>
  </si>
  <si>
    <t>S24-007</t>
  </si>
  <si>
    <t>S24-008</t>
  </si>
  <si>
    <t>Cameron</t>
  </si>
  <si>
    <t>L23-166</t>
  </si>
  <si>
    <t xml:space="preserve">Town of Sunset </t>
  </si>
  <si>
    <t>L23-080</t>
  </si>
  <si>
    <t>(LDH Project)</t>
  </si>
  <si>
    <t>L24-118</t>
  </si>
  <si>
    <t>L22-264</t>
  </si>
  <si>
    <t>Southeast Waterworks District No. 2</t>
  </si>
  <si>
    <t>S23-050</t>
  </si>
  <si>
    <t>L24-007</t>
  </si>
  <si>
    <t>L24-064</t>
  </si>
  <si>
    <t>L24-167</t>
  </si>
  <si>
    <t>L23-244</t>
  </si>
  <si>
    <t xml:space="preserve">Town of Albany </t>
  </si>
  <si>
    <t xml:space="preserve">      </t>
  </si>
  <si>
    <t>L24-114</t>
  </si>
  <si>
    <t>Central Fire Protection District No. 4</t>
  </si>
  <si>
    <t>L23-287</t>
  </si>
  <si>
    <t xml:space="preserve">City of Grambling </t>
  </si>
  <si>
    <t>L24-004</t>
  </si>
  <si>
    <t>L24-121</t>
  </si>
  <si>
    <t>S24-003</t>
  </si>
  <si>
    <t xml:space="preserve"> West Allen Parish Water District</t>
  </si>
  <si>
    <t xml:space="preserve">Hospital Service District No. 2, </t>
  </si>
  <si>
    <t>(Cameron Parish Port, Harbor and Terminal District Project)</t>
  </si>
  <si>
    <t xml:space="preserve">City of Walker </t>
  </si>
  <si>
    <t>(Kenilworth Science and Technology Academy)</t>
  </si>
  <si>
    <t xml:space="preserve">Sales Tax District </t>
  </si>
  <si>
    <t xml:space="preserve">Village of Elizabeth </t>
  </si>
  <si>
    <t xml:space="preserve">Town of Lake Arthur </t>
  </si>
  <si>
    <t>Union Parish, Hospital Service District No. 2, Wards 3, 4, and 10</t>
  </si>
  <si>
    <t>Allen Parish,  West Allen Parish Water District</t>
  </si>
  <si>
    <t>Allen Parish, Village of Elizabeth (DEQ Project)</t>
  </si>
  <si>
    <t>Ascension Parish, City of Donaldsonville</t>
  </si>
  <si>
    <t>Beauregard Parish Police Jury</t>
  </si>
  <si>
    <t>Calcasieu Parish, City of Lake Charles (DEQ Project)</t>
  </si>
  <si>
    <t>Calcasieu Parish, Waterworks District No. 10, Ward 7</t>
  </si>
  <si>
    <t>Concordia Parish Police Jury (DEQ Project)</t>
  </si>
  <si>
    <t>DeSoto Parish School Board, School District No. 1</t>
  </si>
  <si>
    <t>Grant Parish, Town of Colfax</t>
  </si>
  <si>
    <t>Grant Parish, Village of Creola</t>
  </si>
  <si>
    <t>Iberia  Parish, Louisiana Community Development Authority (New Iberia Road Project)</t>
  </si>
  <si>
    <t>Jefferson Davis Parish, Town of Lake Arthur (DEQ Project)</t>
  </si>
  <si>
    <t>Lincoln Parish, City of Grambling (DEQ Project)</t>
  </si>
  <si>
    <t>Livingston Parish, City of Walker (LDH Project)</t>
  </si>
  <si>
    <t>Livingston Parish, Town of Livingston</t>
  </si>
  <si>
    <t>Louisiana Community Development Authority (East Baton Rouge Sewerage Commission Projects)</t>
  </si>
  <si>
    <t>Louisiana Community Development Authority (Kenilworth Science and Technology Academy)</t>
  </si>
  <si>
    <t>Louisiana Community Development Authority (McNeese State University - Cowboy Facilities, Inc. Student Union Project)</t>
  </si>
  <si>
    <t>Louisiana Housing Corporation (Morningside at Gerstner Place Project)</t>
  </si>
  <si>
    <t>Louisiana Public Facilities Authority (Athlos Academy of Jefferson Parish Charter School Project)</t>
  </si>
  <si>
    <t>Pointe Coupee Parish, Fire Protection District No. 4</t>
  </si>
  <si>
    <t>St. Charles Parish School Board, School District No. 1</t>
  </si>
  <si>
    <t>St. Landry Parish, Town of Sunset (DEQ Project)</t>
  </si>
  <si>
    <t>St. Mary Parish, City of Morgan City (LDH Program)</t>
  </si>
  <si>
    <t>Vermilion Parish, Southeast Waterworks District No. 2</t>
  </si>
  <si>
    <t>Webster Parish, Cullen Fire Protection District No. 6</t>
  </si>
  <si>
    <t xml:space="preserve">St. James Parish Council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</si>
</sst>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_(&quot;$&quot;* #,##0_);_(&quot;$&quot;* \(#,##0\);_(&quot;$&quot;* &quot;-&quot;??_);_(@_)"/>
    <numFmt numFmtId="165" formatCode="&quot;$&quot;#,##0"/>
  </numFmts>
  <fonts count="17" x14ac:knownFonts="1">
    <font>
      <sz val="11"/>
      <color theme="1"/>
      <name val="Calibri"/>
      <family val="2"/>
      <scheme val="minor"/>
    </font>
    <font>
      <sz val="11"/>
      <color theme="1"/>
      <name val="Calibri"/>
      <family val="2"/>
      <scheme val="minor"/>
    </font>
    <font>
      <sz val="11"/>
      <color theme="1"/>
      <name val="Arial"/>
      <family val="2"/>
    </font>
    <font>
      <b/>
      <sz val="9"/>
      <color indexed="81"/>
      <name val="Tahoma"/>
      <family val="2"/>
    </font>
    <font>
      <sz val="9"/>
      <color indexed="81"/>
      <name val="Tahoma"/>
      <family val="2"/>
    </font>
    <font>
      <b/>
      <sz val="12"/>
      <color theme="1"/>
      <name val="Calibri"/>
      <family val="2"/>
      <scheme val="minor"/>
    </font>
    <font>
      <b/>
      <sz val="12"/>
      <name val="Calibri"/>
      <family val="2"/>
      <scheme val="minor"/>
    </font>
    <font>
      <u/>
      <sz val="11"/>
      <color theme="10"/>
      <name val="Calibri"/>
      <family val="2"/>
      <scheme val="minor"/>
    </font>
    <font>
      <b/>
      <sz val="18"/>
      <color theme="3"/>
      <name val="Adobe Gothic Std B"/>
      <family val="2"/>
      <charset val="128"/>
    </font>
    <font>
      <b/>
      <sz val="22"/>
      <color theme="3"/>
      <name val="Adobe Gothic Std B"/>
      <family val="2"/>
      <charset val="128"/>
    </font>
    <font>
      <b/>
      <sz val="10"/>
      <color theme="3"/>
      <name val="Adobe Gothic Std B"/>
      <family val="2"/>
      <charset val="128"/>
    </font>
    <font>
      <sz val="11"/>
      <color theme="1"/>
      <name val="Arial"/>
      <family val="2"/>
    </font>
    <font>
      <sz val="11"/>
      <color theme="1"/>
      <name val="Arial"/>
      <family val="2"/>
    </font>
    <font>
      <sz val="11"/>
      <color theme="1"/>
      <name val="Arial"/>
      <family val="2"/>
    </font>
    <font>
      <sz val="11"/>
      <color theme="1"/>
      <name val="Arial"/>
      <family val="2"/>
    </font>
    <font>
      <sz val="8"/>
      <name val="Calibri"/>
      <family val="2"/>
      <scheme val="minor"/>
    </font>
    <font>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94">
    <xf numFmtId="0" fontId="0" fillId="0" borderId="0" xfId="0"/>
    <xf numFmtId="0" fontId="2" fillId="0" borderId="0" xfId="0" applyFont="1"/>
    <xf numFmtId="14" fontId="2" fillId="0" borderId="0" xfId="0" applyNumberFormat="1" applyFont="1"/>
    <xf numFmtId="0" fontId="2" fillId="0" borderId="0" xfId="0" applyFont="1" applyAlignment="1">
      <alignment horizontal="center"/>
    </xf>
    <xf numFmtId="14" fontId="2" fillId="0" borderId="4" xfId="0" applyNumberFormat="1" applyFont="1" applyBorder="1"/>
    <xf numFmtId="164" fontId="2" fillId="0" borderId="0" xfId="1" applyNumberFormat="1" applyFont="1" applyBorder="1"/>
    <xf numFmtId="0" fontId="2" fillId="0" borderId="5" xfId="0" applyFont="1" applyBorder="1"/>
    <xf numFmtId="0" fontId="0" fillId="0" borderId="0" xfId="0" pivotButton="1"/>
    <xf numFmtId="0" fontId="0" fillId="0" borderId="0" xfId="0" applyAlignment="1">
      <alignment horizontal="left"/>
    </xf>
    <xf numFmtId="0" fontId="2" fillId="0" borderId="0" xfId="0" applyFont="1" applyAlignment="1">
      <alignment wrapText="1"/>
    </xf>
    <xf numFmtId="0" fontId="5" fillId="0" borderId="0" xfId="0" pivotButton="1" applyFont="1" applyAlignment="1">
      <alignment wrapText="1"/>
    </xf>
    <xf numFmtId="0" fontId="5" fillId="0" borderId="0" xfId="0" applyFont="1" applyAlignment="1">
      <alignment wrapText="1"/>
    </xf>
    <xf numFmtId="0" fontId="5" fillId="0" borderId="0" xfId="0" applyFont="1" applyAlignment="1">
      <alignment horizontal="center" wrapText="1"/>
    </xf>
    <xf numFmtId="14" fontId="0" fillId="0" borderId="0" xfId="0" applyNumberFormat="1" applyAlignment="1">
      <alignment horizontal="center"/>
    </xf>
    <xf numFmtId="165" fontId="0" fillId="0" borderId="0" xfId="0" applyNumberFormat="1" applyAlignment="1">
      <alignment horizontal="center"/>
    </xf>
    <xf numFmtId="42" fontId="0" fillId="0" borderId="0" xfId="0" applyNumberFormat="1" applyAlignment="1">
      <alignment horizontal="center"/>
    </xf>
    <xf numFmtId="0" fontId="0" fillId="0" borderId="0" xfId="0" applyAlignment="1">
      <alignment horizontal="left" indent="1"/>
    </xf>
    <xf numFmtId="14" fontId="2" fillId="0" borderId="5" xfId="0" applyNumberFormat="1" applyFont="1" applyBorder="1"/>
    <xf numFmtId="14" fontId="0" fillId="0" borderId="0" xfId="0" applyNumberFormat="1" applyAlignment="1">
      <alignment horizontal="left" indent="2"/>
    </xf>
    <xf numFmtId="0" fontId="2" fillId="0" borderId="1"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42" fontId="2" fillId="0" borderId="4" xfId="1" applyNumberFormat="1" applyFont="1" applyBorder="1"/>
    <xf numFmtId="42" fontId="2" fillId="0" borderId="0" xfId="1" applyNumberFormat="1" applyFont="1"/>
    <xf numFmtId="42" fontId="2" fillId="0" borderId="0" xfId="1" applyNumberFormat="1" applyFont="1" applyBorder="1"/>
    <xf numFmtId="42" fontId="2" fillId="0" borderId="5" xfId="1" applyNumberFormat="1" applyFont="1" applyBorder="1"/>
    <xf numFmtId="0" fontId="0" fillId="0" borderId="0" xfId="0" applyAlignment="1">
      <alignment vertical="center"/>
    </xf>
    <xf numFmtId="165" fontId="0" fillId="0" borderId="0" xfId="0" applyNumberFormat="1" applyAlignment="1">
      <alignment horizontal="center" wrapText="1"/>
    </xf>
    <xf numFmtId="49" fontId="2" fillId="0" borderId="4" xfId="0" applyNumberFormat="1" applyFont="1" applyBorder="1" applyAlignment="1">
      <alignment horizontal="center"/>
    </xf>
    <xf numFmtId="49" fontId="2" fillId="0" borderId="0" xfId="0" applyNumberFormat="1" applyFont="1" applyAlignment="1">
      <alignment horizontal="center"/>
    </xf>
    <xf numFmtId="49" fontId="0" fillId="0" borderId="0" xfId="0" applyNumberFormat="1" applyAlignment="1">
      <alignment horizontal="center"/>
    </xf>
    <xf numFmtId="3" fontId="2" fillId="0" borderId="0" xfId="0" applyNumberFormat="1" applyFont="1"/>
    <xf numFmtId="3" fontId="2" fillId="0" borderId="0" xfId="1" applyNumberFormat="1" applyFont="1" applyBorder="1"/>
    <xf numFmtId="3" fontId="2" fillId="0" borderId="4" xfId="1" applyNumberFormat="1" applyFont="1" applyBorder="1"/>
    <xf numFmtId="3" fontId="2" fillId="0" borderId="0" xfId="1" applyNumberFormat="1" applyFont="1"/>
    <xf numFmtId="0" fontId="11" fillId="0" borderId="0" xfId="0" applyFont="1"/>
    <xf numFmtId="14" fontId="11" fillId="0" borderId="4" xfId="0" applyNumberFormat="1" applyFont="1" applyBorder="1"/>
    <xf numFmtId="3" fontId="11" fillId="0" borderId="0" xfId="1" applyNumberFormat="1" applyFont="1"/>
    <xf numFmtId="3" fontId="11" fillId="0" borderId="4" xfId="1" applyNumberFormat="1" applyFont="1" applyBorder="1"/>
    <xf numFmtId="3" fontId="11" fillId="0" borderId="5" xfId="1" applyNumberFormat="1" applyFont="1" applyBorder="1"/>
    <xf numFmtId="49" fontId="11" fillId="0" borderId="0" xfId="0" applyNumberFormat="1" applyFont="1" applyAlignment="1">
      <alignment horizontal="center"/>
    </xf>
    <xf numFmtId="0" fontId="11" fillId="0" borderId="0" xfId="0" applyFont="1" applyAlignment="1">
      <alignment wrapText="1"/>
    </xf>
    <xf numFmtId="14" fontId="11" fillId="0" borderId="0" xfId="0" applyNumberFormat="1" applyFont="1"/>
    <xf numFmtId="3" fontId="11" fillId="0" borderId="0" xfId="1" applyNumberFormat="1" applyFont="1" applyBorder="1"/>
    <xf numFmtId="49" fontId="11" fillId="0" borderId="4" xfId="0" applyNumberFormat="1" applyFont="1" applyBorder="1" applyAlignment="1">
      <alignment horizontal="center"/>
    </xf>
    <xf numFmtId="0" fontId="12" fillId="0" borderId="0" xfId="0" applyFont="1"/>
    <xf numFmtId="0" fontId="12" fillId="0" borderId="0" xfId="0" applyFont="1" applyAlignment="1">
      <alignment wrapText="1"/>
    </xf>
    <xf numFmtId="14" fontId="12" fillId="0" borderId="0" xfId="0" applyNumberFormat="1" applyFont="1"/>
    <xf numFmtId="14" fontId="12" fillId="0" borderId="4" xfId="0" applyNumberFormat="1" applyFont="1" applyBorder="1"/>
    <xf numFmtId="3" fontId="12" fillId="0" borderId="0" xfId="1" applyNumberFormat="1" applyFont="1"/>
    <xf numFmtId="3" fontId="12" fillId="0" borderId="4" xfId="1" applyNumberFormat="1" applyFont="1" applyBorder="1"/>
    <xf numFmtId="3" fontId="12" fillId="0" borderId="5" xfId="1" applyNumberFormat="1" applyFont="1" applyBorder="1"/>
    <xf numFmtId="49" fontId="12" fillId="0" borderId="0" xfId="0" applyNumberFormat="1" applyFont="1" applyAlignment="1">
      <alignment horizontal="center"/>
    </xf>
    <xf numFmtId="3" fontId="2" fillId="0" borderId="5" xfId="1" applyNumberFormat="1" applyFont="1" applyBorder="1"/>
    <xf numFmtId="0" fontId="13" fillId="0" borderId="0" xfId="0" applyFont="1"/>
    <xf numFmtId="14" fontId="13" fillId="0" borderId="0" xfId="0" applyNumberFormat="1" applyFont="1"/>
    <xf numFmtId="14" fontId="13" fillId="0" borderId="4" xfId="0" applyNumberFormat="1" applyFont="1" applyBorder="1"/>
    <xf numFmtId="3" fontId="13" fillId="0" borderId="0" xfId="1" applyNumberFormat="1" applyFont="1"/>
    <xf numFmtId="3" fontId="13" fillId="0" borderId="4" xfId="1" applyNumberFormat="1" applyFont="1" applyBorder="1"/>
    <xf numFmtId="3" fontId="13" fillId="0" borderId="5" xfId="1" applyNumberFormat="1" applyFont="1" applyBorder="1"/>
    <xf numFmtId="49" fontId="13" fillId="0" borderId="0" xfId="0" applyNumberFormat="1" applyFont="1" applyAlignment="1">
      <alignment horizontal="center"/>
    </xf>
    <xf numFmtId="0" fontId="2" fillId="0" borderId="6" xfId="0" applyFont="1" applyBorder="1"/>
    <xf numFmtId="164" fontId="2" fillId="0" borderId="0" xfId="1" applyNumberFormat="1" applyFont="1"/>
    <xf numFmtId="0" fontId="14" fillId="0" borderId="0" xfId="0" applyFont="1"/>
    <xf numFmtId="14" fontId="14" fillId="0" borderId="0" xfId="0" applyNumberFormat="1" applyFont="1"/>
    <xf numFmtId="14" fontId="14" fillId="0" borderId="4" xfId="0" applyNumberFormat="1" applyFont="1" applyBorder="1"/>
    <xf numFmtId="3" fontId="14" fillId="0" borderId="0" xfId="1" applyNumberFormat="1" applyFont="1"/>
    <xf numFmtId="3" fontId="14" fillId="0" borderId="4" xfId="1" applyNumberFormat="1" applyFont="1" applyBorder="1"/>
    <xf numFmtId="3" fontId="14" fillId="0" borderId="5" xfId="1" applyNumberFormat="1" applyFont="1" applyBorder="1"/>
    <xf numFmtId="49" fontId="14" fillId="0" borderId="0" xfId="0" applyNumberFormat="1" applyFont="1" applyAlignment="1">
      <alignment horizontal="center"/>
    </xf>
    <xf numFmtId="0" fontId="14" fillId="0" borderId="0" xfId="0" applyFont="1" applyAlignment="1">
      <alignment wrapText="1"/>
    </xf>
    <xf numFmtId="164" fontId="14" fillId="0" borderId="0" xfId="1" applyNumberFormat="1" applyFont="1"/>
    <xf numFmtId="42" fontId="14" fillId="0" borderId="4" xfId="1" applyNumberFormat="1" applyFont="1" applyBorder="1"/>
    <xf numFmtId="42" fontId="14" fillId="0" borderId="0" xfId="1" applyNumberFormat="1" applyFont="1"/>
    <xf numFmtId="42" fontId="14" fillId="0" borderId="5" xfId="1" applyNumberFormat="1" applyFont="1" applyBorder="1"/>
    <xf numFmtId="0" fontId="16" fillId="0" borderId="0" xfId="0" applyFont="1"/>
    <xf numFmtId="14" fontId="16" fillId="0" borderId="0" xfId="0" applyNumberFormat="1" applyFont="1"/>
    <xf numFmtId="14" fontId="16" fillId="0" borderId="4" xfId="0" applyNumberFormat="1" applyFont="1" applyBorder="1"/>
    <xf numFmtId="3" fontId="16" fillId="0" borderId="0" xfId="1" applyNumberFormat="1" applyFont="1"/>
    <xf numFmtId="3" fontId="16" fillId="0" borderId="4" xfId="1" applyNumberFormat="1" applyFont="1" applyBorder="1"/>
    <xf numFmtId="3" fontId="16" fillId="0" borderId="5" xfId="1" applyNumberFormat="1" applyFont="1" applyBorder="1"/>
    <xf numFmtId="49" fontId="16" fillId="0" borderId="0" xfId="0" applyNumberFormat="1" applyFont="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0" borderId="0" xfId="0" applyFont="1" applyAlignment="1">
      <alignment horizontal="left"/>
    </xf>
    <xf numFmtId="0" fontId="2" fillId="0" borderId="3" xfId="0" applyFont="1" applyBorder="1" applyAlignment="1">
      <alignment horizontal="center"/>
    </xf>
    <xf numFmtId="0" fontId="6" fillId="0" borderId="0" xfId="0" applyFont="1"/>
    <xf numFmtId="0" fontId="7" fillId="0" borderId="0" xfId="2" applyAlignment="1">
      <alignment vertical="center" wrapText="1"/>
    </xf>
    <xf numFmtId="0" fontId="9" fillId="0" borderId="0" xfId="0" applyFont="1" applyAlignment="1">
      <alignment horizontal="center"/>
    </xf>
    <xf numFmtId="0" fontId="8" fillId="0" borderId="0" xfId="0" applyFont="1" applyAlignment="1">
      <alignment horizontal="center"/>
    </xf>
    <xf numFmtId="0" fontId="10" fillId="0" borderId="0" xfId="0" applyFont="1" applyAlignment="1">
      <alignment horizontal="left" wrapText="1"/>
    </xf>
  </cellXfs>
  <cellStyles count="3">
    <cellStyle name="Currency" xfId="1" builtinId="4"/>
    <cellStyle name="Hyperlink" xfId="2" builtinId="8"/>
    <cellStyle name="Normal" xfId="0" builtinId="0"/>
  </cellStyles>
  <dxfs count="109">
    <dxf>
      <numFmt numFmtId="30" formatCode="@"/>
    </dxf>
    <dxf>
      <numFmt numFmtId="1" formatCode="0"/>
    </dxf>
    <dxf>
      <font>
        <b/>
        <sz val="12"/>
      </font>
      <alignment horizontal="center" readingOrder="0"/>
    </dxf>
    <dxf>
      <alignment wrapText="1" readingOrder="0"/>
    </dxf>
    <dxf>
      <alignment wrapText="1" readingOrder="0"/>
    </dxf>
    <dxf>
      <alignment wrapText="0" readingOrder="0"/>
    </dxf>
    <dxf>
      <alignment wrapText="1" readingOrder="0"/>
    </dxf>
    <dxf>
      <alignment horizontal="center" readingOrder="0"/>
    </dxf>
    <dxf>
      <alignment horizontal="center" readingOrder="0"/>
    </dxf>
    <dxf>
      <alignment horizontal="general" readingOrder="0"/>
    </dxf>
    <dxf>
      <alignment horizontal="general" readingOrder="0"/>
    </dxf>
    <dxf>
      <font>
        <sz val="12"/>
      </font>
    </dxf>
    <dxf>
      <font>
        <sz val="12"/>
      </font>
    </dxf>
    <dxf>
      <font>
        <sz val="14"/>
      </font>
    </dxf>
    <dxf>
      <font>
        <sz val="14"/>
      </font>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19" formatCode="m/d/yyyy"/>
    </dxf>
    <dxf>
      <numFmt numFmtId="166" formatCode="m/d/yy;@"/>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center" indent="0" readingOrder="0"/>
    </dxf>
    <dxf>
      <alignment horizontal="center" indent="0" readingOrder="0"/>
    </dxf>
    <dxf>
      <alignment horizontal="center" indent="0" readingOrder="0"/>
    </dxf>
    <dxf>
      <alignment horizontal="center" indent="0" readingOrder="0"/>
    </dxf>
    <dxf>
      <alignment horizontal="center" indent="0" readingOrder="0"/>
    </dxf>
    <dxf>
      <alignment horizontal="center" indent="0" readingOrder="0"/>
    </dxf>
    <dxf>
      <alignment horizontal="center" indent="0" readingOrder="0"/>
    </dxf>
    <dxf>
      <alignment wrapText="1" readingOrder="0"/>
    </dxf>
    <dxf>
      <alignment wrapText="1" readingOrder="0"/>
    </dxf>
    <dxf>
      <alignment wrapText="0" readingOrder="0"/>
    </dxf>
    <dxf>
      <alignment wrapText="0" readingOrder="0"/>
    </dxf>
    <dxf>
      <alignment wrapText="1" readingOrder="0"/>
    </dxf>
    <dxf>
      <alignment wrapText="1" readingOrder="0"/>
    </dxf>
    <dxf>
      <alignment wrapText="0" readingOrder="0"/>
    </dxf>
    <dxf>
      <alignment wrapText="0" readingOrder="0"/>
    </dxf>
    <dxf>
      <alignment wrapText="1" readingOrder="0"/>
    </dxf>
    <dxf>
      <alignment wrapText="1" readingOrder="0"/>
    </dxf>
    <dxf>
      <font>
        <sz val="12"/>
      </font>
    </dxf>
    <dxf>
      <font>
        <sz val="12"/>
      </font>
    </dxf>
    <dxf>
      <font>
        <b/>
      </font>
    </dxf>
    <dxf>
      <font>
        <b/>
      </font>
    </dxf>
    <dxf>
      <font>
        <sz val="14"/>
      </font>
    </dxf>
    <dxf>
      <font>
        <sz val="14"/>
      </font>
    </dxf>
    <dxf>
      <font>
        <b val="0"/>
        <i val="0"/>
        <strike val="0"/>
        <condense val="0"/>
        <extend val="0"/>
        <outline val="0"/>
        <shadow val="0"/>
        <u val="none"/>
        <vertAlign val="baseline"/>
        <sz val="11"/>
        <color theme="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2" formatCode="_(&quot;$&quot;* #,##0_);_(&quot;$&quot;* \(#,##0\);_(&quot;$&quot;* &quot;-&quot;_);_(@_)"/>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32" formatCode="_(&quot;$&quot;* #,##0_);_(&quot;$&quot;* \(#,##0\);_(&quot;$&quot;* &quot;-&quot;_);_(@_)"/>
    </dxf>
    <dxf>
      <font>
        <b val="0"/>
        <i val="0"/>
        <strike val="0"/>
        <condense val="0"/>
        <extend val="0"/>
        <outline val="0"/>
        <shadow val="0"/>
        <u val="none"/>
        <vertAlign val="baseline"/>
        <sz val="11"/>
        <color theme="1"/>
        <name val="Arial"/>
        <scheme val="none"/>
      </font>
      <numFmt numFmtId="32" formatCode="_(&quot;$&quot;* #,##0_);_(&quot;$&quot;* \(#,##0\);_(&quot;$&quot;* &quot;-&quot;_);_(@_)"/>
    </dxf>
    <dxf>
      <font>
        <b val="0"/>
        <i val="0"/>
        <strike val="0"/>
        <condense val="0"/>
        <extend val="0"/>
        <outline val="0"/>
        <shadow val="0"/>
        <u val="none"/>
        <vertAlign val="baseline"/>
        <sz val="11"/>
        <color theme="1"/>
        <name val="Arial"/>
        <scheme val="none"/>
      </font>
      <numFmt numFmtId="32" formatCode="_(&quot;$&quot;* #,##0_);_(&quot;$&quot;* \(#,##0\);_(&quot;$&quot;* &quot;-&quot;_);_(@_)"/>
    </dxf>
    <dxf>
      <font>
        <b val="0"/>
        <i val="0"/>
        <strike val="0"/>
        <condense val="0"/>
        <extend val="0"/>
        <outline val="0"/>
        <shadow val="0"/>
        <u val="none"/>
        <vertAlign val="baseline"/>
        <sz val="11"/>
        <color theme="1"/>
        <name val="Arial"/>
        <scheme val="none"/>
      </font>
      <numFmt numFmtId="32" formatCode="_(&quot;$&quot;* #,##0_);_(&quot;$&quot;* \(#,##0\);_(&quot;$&quot;* &quot;-&quot;_);_(@_)"/>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2" formatCode="_(&quot;$&quot;* #,##0_);_(&quot;$&quot;* \(#,##0\);_(&quot;$&quot;* &quot;-&quot;_);_(@_)"/>
    </dxf>
    <dxf>
      <font>
        <b val="0"/>
        <i val="0"/>
        <strike val="0"/>
        <condense val="0"/>
        <extend val="0"/>
        <outline val="0"/>
        <shadow val="0"/>
        <u val="none"/>
        <vertAlign val="baseline"/>
        <sz val="11"/>
        <color theme="1"/>
        <name val="Arial"/>
        <scheme val="none"/>
      </font>
      <numFmt numFmtId="32" formatCode="_(&quot;$&quot;* #,##0_);_(&quot;$&quot;* \(#,##0\);_(&quot;$&quot;* &quot;-&quot;_);_(@_)"/>
    </dxf>
    <dxf>
      <font>
        <b val="0"/>
        <i val="0"/>
        <strike val="0"/>
        <condense val="0"/>
        <extend val="0"/>
        <outline val="0"/>
        <shadow val="0"/>
        <u val="none"/>
        <vertAlign val="baseline"/>
        <sz val="11"/>
        <color theme="1"/>
        <name val="Arial"/>
        <scheme val="none"/>
      </font>
      <numFmt numFmtId="32" formatCode="_(&quot;$&quot;* #,##0_);_(&quot;$&quot;* \(#,##0\);_(&quot;$&quot;* &quot;-&quot;_);_(@_)"/>
    </dxf>
    <dxf>
      <font>
        <b val="0"/>
        <i val="0"/>
        <strike val="0"/>
        <condense val="0"/>
        <extend val="0"/>
        <outline val="0"/>
        <shadow val="0"/>
        <u val="none"/>
        <vertAlign val="baseline"/>
        <sz val="11"/>
        <color theme="1"/>
        <name val="Arial"/>
        <scheme val="none"/>
      </font>
      <numFmt numFmtId="32" formatCode="_(&quot;$&quot;* #,##0_);_(&quot;$&quot;* \(#,##0\);_(&quot;$&quot;* &quot;-&quot;_);_(@_)"/>
    </dxf>
    <dxf>
      <font>
        <b val="0"/>
        <i val="0"/>
        <strike val="0"/>
        <condense val="0"/>
        <extend val="0"/>
        <outline val="0"/>
        <shadow val="0"/>
        <u val="none"/>
        <vertAlign val="baseline"/>
        <sz val="11"/>
        <color theme="1"/>
        <name val="Arial"/>
        <scheme val="none"/>
      </font>
      <numFmt numFmtId="32" formatCode="_(&quot;$&quot;* #,##0_);_(&quot;$&quot;* \(#,##0\);_(&quot;$&quot;* &quot;-&quot;_);_(@_)"/>
    </dxf>
    <dxf>
      <font>
        <b val="0"/>
        <i val="0"/>
        <strike val="0"/>
        <condense val="0"/>
        <extend val="0"/>
        <outline val="0"/>
        <shadow val="0"/>
        <u val="none"/>
        <vertAlign val="baseline"/>
        <sz val="11"/>
        <color theme="1"/>
        <name val="Arial"/>
        <scheme val="none"/>
      </font>
      <numFmt numFmtId="32" formatCode="_(&quot;$&quot;* #,##0_);_(&quot;$&quot;* \(#,##0\);_(&quot;$&quot;* &quot;-&quot;_);_(@_)"/>
    </dxf>
    <dxf>
      <font>
        <b val="0"/>
        <i val="0"/>
        <strike val="0"/>
        <condense val="0"/>
        <extend val="0"/>
        <outline val="0"/>
        <shadow val="0"/>
        <u val="none"/>
        <vertAlign val="baseline"/>
        <sz val="11"/>
        <color theme="1"/>
        <name val="Arial"/>
        <scheme val="none"/>
      </font>
      <numFmt numFmtId="32" formatCode="_(&quot;$&quot;* #,##0_);_(&quot;$&quot;* \(#,##0\);_(&quot;$&quot;* &quot;-&quot;_);_(@_)"/>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numFmt numFmtId="164" formatCode="_(&quot;$&quot;* #,##0_);_(&quot;$&quot;* \(#,##0\);_(&quot;$&quot;* &quot;-&quot;??_);_(@_)"/>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numFmt numFmtId="19" formatCode="m/d/yyyy"/>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9" formatCode="m/d/yyyy"/>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bottom/>
        <vertical/>
        <horizontal/>
      </border>
    </dxf>
    <dxf>
      <font>
        <b val="0"/>
        <i val="0"/>
        <strike val="0"/>
        <condense val="0"/>
        <extend val="0"/>
        <outline val="0"/>
        <shadow val="0"/>
        <u val="none"/>
        <vertAlign val="baseline"/>
        <sz val="11"/>
        <color theme="1"/>
        <name val="Arial"/>
        <scheme val="none"/>
      </font>
      <numFmt numFmtId="3" formatCode="#,##0"/>
    </dxf>
    <dxf>
      <font>
        <b val="0"/>
        <i val="0"/>
        <strike val="0"/>
        <condense val="0"/>
        <extend val="0"/>
        <outline val="0"/>
        <shadow val="0"/>
        <u val="none"/>
        <vertAlign val="baseline"/>
        <sz val="11"/>
        <color theme="1"/>
        <name val="Arial"/>
        <scheme val="none"/>
      </font>
      <numFmt numFmtId="3" formatCode="#,##0"/>
    </dxf>
    <dxf>
      <font>
        <b val="0"/>
        <i val="0"/>
        <strike val="0"/>
        <condense val="0"/>
        <extend val="0"/>
        <outline val="0"/>
        <shadow val="0"/>
        <u val="none"/>
        <vertAlign val="baseline"/>
        <sz val="11"/>
        <color theme="1"/>
        <name val="Arial"/>
        <scheme val="none"/>
      </font>
      <numFmt numFmtId="3" formatCode="#,##0"/>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3" formatCode="#,##0"/>
    </dxf>
    <dxf>
      <font>
        <b val="0"/>
        <i val="0"/>
        <strike val="0"/>
        <condense val="0"/>
        <extend val="0"/>
        <outline val="0"/>
        <shadow val="0"/>
        <u val="none"/>
        <vertAlign val="baseline"/>
        <sz val="11"/>
        <color theme="1"/>
        <name val="Arial"/>
        <scheme val="none"/>
      </font>
      <numFmt numFmtId="3" formatCode="#,##0"/>
    </dxf>
    <dxf>
      <font>
        <b val="0"/>
        <i val="0"/>
        <strike val="0"/>
        <condense val="0"/>
        <extend val="0"/>
        <outline val="0"/>
        <shadow val="0"/>
        <u val="none"/>
        <vertAlign val="baseline"/>
        <sz val="11"/>
        <color theme="1"/>
        <name val="Arial"/>
        <scheme val="none"/>
      </font>
      <numFmt numFmtId="3" formatCode="#,##0"/>
    </dxf>
    <dxf>
      <font>
        <b val="0"/>
        <i val="0"/>
        <strike val="0"/>
        <condense val="0"/>
        <extend val="0"/>
        <outline val="0"/>
        <shadow val="0"/>
        <u val="none"/>
        <vertAlign val="baseline"/>
        <sz val="11"/>
        <color theme="1"/>
        <name val="Arial"/>
        <scheme val="none"/>
      </font>
      <numFmt numFmtId="3" formatCode="#,##0"/>
    </dxf>
    <dxf>
      <font>
        <b val="0"/>
        <i val="0"/>
        <strike val="0"/>
        <condense val="0"/>
        <extend val="0"/>
        <outline val="0"/>
        <shadow val="0"/>
        <u val="none"/>
        <vertAlign val="baseline"/>
        <sz val="11"/>
        <color theme="1"/>
        <name val="Arial"/>
        <scheme val="none"/>
      </font>
      <numFmt numFmtId="3" formatCode="#,##0"/>
    </dxf>
    <dxf>
      <font>
        <b val="0"/>
        <i val="0"/>
        <strike val="0"/>
        <condense val="0"/>
        <extend val="0"/>
        <outline val="0"/>
        <shadow val="0"/>
        <u val="none"/>
        <vertAlign val="baseline"/>
        <sz val="11"/>
        <color theme="1"/>
        <name val="Arial"/>
        <scheme val="none"/>
      </font>
      <numFmt numFmtId="3" formatCode="#,##0"/>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numFmt numFmtId="3" formatCode="#,##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numFmt numFmtId="19" formatCode="m/d/yyyy"/>
      <border diagonalUp="0" diagonalDown="0">
        <left style="thin">
          <color indexed="64"/>
        </left>
        <right/>
        <top/>
        <bottom/>
        <vertical/>
        <horizontal/>
      </border>
    </dxf>
    <dxf>
      <font>
        <b val="0"/>
        <i val="0"/>
        <strike val="0"/>
        <condense val="0"/>
        <extend val="0"/>
        <outline val="0"/>
        <shadow val="0"/>
        <u val="none"/>
        <vertAlign val="baseline"/>
        <sz val="11"/>
        <color theme="1"/>
        <name val="Arial"/>
        <scheme val="none"/>
      </font>
      <numFmt numFmtId="19" formatCode="m/d/yyyy"/>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rgb="FF000000"/>
        <name val="Arial"/>
        <scheme val="none"/>
      </font>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ssie Berthelot" refreshedDate="45495.409734606481" createdVersion="6" refreshedVersion="8" minRefreshableVersion="3" recordCount="496" xr:uid="{00000000-000A-0000-FFFF-FFFF00000000}">
  <cacheSource type="worksheet">
    <worksheetSource name="Table2"/>
  </cacheSource>
  <cacheFields count="26">
    <cacheField name="SBC Application Number" numFmtId="0">
      <sharedItems containsBlank="1" count="437">
        <s v="L16-394"/>
        <s v="L17-362"/>
        <s v="L18-248"/>
        <s v="L18-396"/>
        <s v="L18-431"/>
        <s v="L19-022"/>
        <s v="L19-041"/>
        <s v="L19-170"/>
        <s v="L19-261"/>
        <s v="L19-270"/>
        <s v="L20-065"/>
        <s v="L20-117"/>
        <s v="L20-135"/>
        <s v="L20-153"/>
        <s v="L20-196"/>
        <s v="L20-197"/>
        <s v="L20-201"/>
        <s v="L20-239"/>
        <s v="L20-263"/>
        <s v="L20-264"/>
        <s v="L20-270"/>
        <s v="L20-347"/>
        <s v="L20-389"/>
        <s v="L20-393"/>
        <s v="L20-400"/>
        <s v="L21-005"/>
        <s v="L21-029"/>
        <s v="L21-045"/>
        <s v="L21-046"/>
        <s v="L21-055"/>
        <s v="L21-058"/>
        <s v="L21-065"/>
        <s v="L21-066"/>
        <s v="L21-074"/>
        <s v="L21-085"/>
        <s v="L21-105"/>
        <s v="L21-106"/>
        <s v="L21-108"/>
        <s v="L21-110"/>
        <s v="L21-112"/>
        <s v="L21-113"/>
        <s v="L21-121"/>
        <s v="L21-123"/>
        <s v="L21-124"/>
        <s v="L21-165"/>
        <s v="L21-166"/>
        <s v="L21-168"/>
        <s v="L21-170"/>
        <s v="L21-180"/>
        <s v="L21-182"/>
        <s v="L21-185"/>
        <s v="L21-187"/>
        <s v="L21-189"/>
        <s v="L21-190"/>
        <s v="L21-192"/>
        <s v="L21-195"/>
        <s v="L21-196"/>
        <s v="L21-197"/>
        <s v="L21-202"/>
        <s v="L21-203"/>
        <s v="L21-204"/>
        <s v="L21-205"/>
        <s v="L21-206"/>
        <s v="L21-207"/>
        <s v="L21-208"/>
        <s v="L21-209"/>
        <s v="L21-210"/>
        <s v="L21-211"/>
        <s v="L21-212"/>
        <s v="L21-213"/>
        <s v="L21-214"/>
        <s v="L21-216"/>
        <s v="L21-217"/>
        <s v="L21-218"/>
        <s v="L21-222"/>
        <s v="L21-226"/>
        <s v="L21-227"/>
        <s v="L21-228"/>
        <s v="L21-229"/>
        <s v="L21-233"/>
        <s v="L21-234"/>
        <s v="L21-248"/>
        <s v="L21-249"/>
        <s v="L21-254"/>
        <s v="L21-255"/>
        <s v="L21-266"/>
        <s v="L21-268"/>
        <s v="L21-276"/>
        <s v="L21-277"/>
        <s v="L21-279"/>
        <s v="L21-280"/>
        <s v="L21-282"/>
        <s v="L21-283"/>
        <s v="L21-288"/>
        <s v="L21-303"/>
        <s v="L21-304"/>
        <s v="L21-305"/>
        <s v="L21-307"/>
        <s v="L21-308A"/>
        <s v="L21-312"/>
        <s v="L21-313"/>
        <s v="L21-314"/>
        <s v="L21-315"/>
        <s v="L21-316"/>
        <s v="L21-319"/>
        <s v="L21-320"/>
        <s v="L21-321"/>
        <s v="L21-326"/>
        <s v="L21-328"/>
        <s v="L21-329"/>
        <s v="L21-330"/>
        <s v="L21-339"/>
        <s v="L21-340"/>
        <s v="L21-343"/>
        <s v="L21-344"/>
        <s v="L21-345"/>
        <s v="L21-346"/>
        <s v="L21-349"/>
        <s v="L21-351"/>
        <s v="L21-352"/>
        <s v="L21-353"/>
        <s v="L21-354"/>
        <s v="L21-355"/>
        <s v="L21-356"/>
        <s v="L21-361"/>
        <s v="L21-362"/>
        <s v="L21-364"/>
        <s v="L21-389"/>
        <s v="L21-390"/>
        <s v="L21-391"/>
        <s v="L21-394"/>
        <s v="L21-395"/>
        <s v="L21-398"/>
        <s v="L22-002"/>
        <s v="L22-003"/>
        <s v="L22-008"/>
        <s v="L22-009"/>
        <s v="L22-010"/>
        <s v="L22-011"/>
        <s v="L22-014"/>
        <s v="L22-063"/>
        <s v="L22-068"/>
        <s v="L22-073"/>
        <s v="L22-074"/>
        <s v="L22-075"/>
        <s v="L22-076"/>
        <s v="L22-077"/>
        <s v="L22-078"/>
        <s v="L22-080"/>
        <s v="L22-081"/>
        <s v="L22-082"/>
        <s v="L22-083"/>
        <s v="L22-084"/>
        <s v="L22-089"/>
        <s v="L22-091"/>
        <s v="L22-096"/>
        <s v="L22-112"/>
        <s v="L22-113"/>
        <s v="L22-114"/>
        <s v="L22-116"/>
        <s v="L22-160"/>
        <s v="L22-163"/>
        <s v="L22-165"/>
        <s v="L22-175"/>
        <s v="L22-176"/>
        <s v="L22-178"/>
        <s v="L22-181"/>
        <s v="L22-190"/>
        <s v="L22-193"/>
        <s v="L22-194"/>
        <s v="S15-049A"/>
        <s v="S16-046"/>
        <s v="S18-017"/>
        <s v="S19-007"/>
        <s v="S19-012"/>
        <s v="S19-023"/>
        <s v="S19-036"/>
        <s v="S19-039A"/>
        <s v="S19-047"/>
        <s v="S19-054"/>
        <s v="S19-056"/>
        <s v="S20-001"/>
        <s v="S20-002"/>
        <s v="S20-018"/>
        <s v="S20-021"/>
        <s v="S20-022"/>
        <s v="S20-024"/>
        <s v="S20-044A"/>
        <s v="S20-052"/>
        <s v="S20-053A"/>
        <s v="S20-073"/>
        <s v="S20-082"/>
        <s v="S21-007"/>
        <s v="S21-010"/>
        <s v="S21-016"/>
        <s v="S21-017"/>
        <s v="S21-019"/>
        <s v="S21-020"/>
        <s v="S21-021"/>
        <s v="S21-024"/>
        <s v="S21-026"/>
        <s v="S21-027"/>
        <s v="S21-028"/>
        <s v="S21-030"/>
        <s v="S21-031"/>
        <s v="S21-036"/>
        <s v="S21-037"/>
        <s v="S21-038A"/>
        <s v="S21-039A"/>
        <s v="S21-040"/>
        <s v="S21-044"/>
        <s v="S21-047"/>
        <s v="S21-048"/>
        <s v="S21-048A"/>
        <s v="S21-049"/>
        <s v="S21-050"/>
        <s v="S21-051"/>
        <s v="S21-054"/>
        <s v="S22-001A"/>
        <s v="S22-004"/>
        <s v="S22-006"/>
        <s v="S22-007"/>
        <s v="S22-011"/>
        <s v="S22-013"/>
        <s v="S22-014"/>
        <s v="S22-017"/>
        <s v="S22-018"/>
        <s v="S22-020"/>
        <s v="S22-021"/>
        <s v="S22-023"/>
        <s v="S22-027"/>
        <s v="S22-029"/>
        <s v="S22-031"/>
        <s v="L22-228"/>
        <s v="L22-219"/>
        <s v="L22-252"/>
        <s v="L22-148"/>
        <s v="L22-227"/>
        <s v="L22-069"/>
        <s v="L22-260"/>
        <s v="L22-044"/>
        <s v="S22-026"/>
        <s v="L22-288"/>
        <s v="L22-186"/>
        <s v="L22-248 "/>
        <s v="L22-243"/>
        <s v="L22-263"/>
        <s v="L22-191"/>
        <s v="L22-095"/>
        <s v="L21-092"/>
        <s v="S20-045A"/>
        <s v="S22-044"/>
        <s v="S22-034"/>
        <s v="S22-043"/>
        <s v="L22-251"/>
        <s v="L23-009"/>
        <s v="L22-057"/>
        <s v="L23-007"/>
        <s v="L22-249"/>
        <s v="S22-035"/>
        <s v="L22-189"/>
        <s v="L22-245"/>
        <s v="L23-004"/>
        <s v="L20-274"/>
        <s v="L23-006"/>
        <s v="S20-065C"/>
        <s v="L22-256"/>
        <s v="S19-046"/>
        <s v="L22-100"/>
        <s v="L22-093"/>
        <s v="L22-250"/>
        <s v="L18-427"/>
        <s v="L22-153"/>
        <s v="S22-048"/>
        <s v="L23-011"/>
        <s v="S22-031A"/>
        <s v="L22-111"/>
        <s v="L22-049"/>
        <s v="L23-079"/>
        <s v="L23-038"/>
        <s v="L23-075"/>
        <s v="L22-290"/>
        <s v="S23-007"/>
        <s v="L23-057"/>
        <s v="L23-059"/>
        <s v="S22-050"/>
        <s v="L22-099"/>
        <s v="S23-002"/>
        <s v="L23-005"/>
        <s v="S22-028"/>
        <s v="L21-093"/>
        <s v="L22-162"/>
        <s v="L23-061"/>
        <s v="L23-088"/>
        <s v="S23-003"/>
        <s v="S23-006"/>
        <s v="S23-011"/>
        <s v="L23-069"/>
        <s v="L22-067"/>
        <s v="L22-174"/>
        <s v="L18-281"/>
        <s v="L23-065"/>
        <s v="L22-092"/>
        <s v="S22-019"/>
        <s v="L23-058"/>
        <s v="S22-032"/>
        <s v="L22-253"/>
        <s v="L22-205"/>
        <s v="L23-094"/>
        <s v="S22-037"/>
        <s v="L22-216"/>
        <s v="S23-013"/>
        <s v="S22-038A"/>
        <s v="L23-001"/>
        <s v="L23-010"/>
        <s v="L22-094"/>
        <s v="S20-070"/>
        <s v="L21-341"/>
        <s v="L23-083"/>
        <s v="L23-092"/>
        <s v="L22-155"/>
        <s v="L23-077"/>
        <s v="S22-045"/>
        <s v="S22-040"/>
        <s v="L22-254"/>
        <s v="L23-073"/>
        <s v="S19-023A"/>
        <s v="L23-086"/>
        <s v="S22-036"/>
        <s v="S23-009"/>
        <s v="S22-039"/>
        <s v="L23-136"/>
        <s v="S20-081"/>
        <s v="L23-164"/>
        <s v="L23-141"/>
        <s v="L23-152"/>
        <s v="L23-161"/>
        <s v="L23-179"/>
        <s v="L21-306"/>
        <s v="L21-357"/>
        <s v="S23-042"/>
        <s v="L23-095A"/>
        <s v="L21-258"/>
        <s v="S23-046"/>
        <s v="S19-055B"/>
        <s v="S22-024A"/>
        <s v="L23-153"/>
        <s v="L23-089"/>
        <s v="L22-289"/>
        <s v="L23-180"/>
        <s v="L23-162"/>
        <s v="L20-173"/>
        <s v="L23-184"/>
        <s v="L23-249"/>
        <s v="L22-001"/>
        <s v="L21-235"/>
        <s v="L23-045"/>
        <s v="L23-090"/>
        <s v="S23-015"/>
        <s v="S23-004"/>
        <s v="S22-047A"/>
        <s v="S22-015A"/>
        <s v="S22-046"/>
        <s v="L23-091"/>
        <s v="L23-072A"/>
        <s v="S23-052"/>
        <s v="L23-263"/>
        <s v="L23-043"/>
        <s v="L23-258"/>
        <s v="L23-154"/>
        <s v="L23-273"/>
        <s v="L23-274"/>
        <s v="L23-253"/>
        <s v="L23-067"/>
        <s v="S22-049"/>
        <s v="S23-041"/>
        <s v="S23-017"/>
        <s v="S23-019"/>
        <s v="S23-026"/>
        <s v="S23-014A"/>
        <s v="L22-188"/>
        <s v="S23-045"/>
        <s v="L23-181"/>
        <s v="S23-022"/>
        <s v="L23-243"/>
        <s v="S22-016A"/>
        <s v="L23-248"/>
        <s v="S23-044"/>
        <s v="L24-006"/>
        <s v="L23-040"/>
        <s v="L23-042"/>
        <s v="L20-245"/>
        <s v="L23-052"/>
        <s v="L24-003"/>
        <s v="L24-091"/>
        <s v="S23-012"/>
        <s v="L23-081"/>
        <s v="L23-240"/>
        <s v="L23-167"/>
        <s v="L22-235"/>
        <s v="L20-322"/>
        <s v="L23-096"/>
        <s v="L22-247"/>
        <s v="L23-288"/>
        <s v="L23-289"/>
        <s v="L23-282"/>
        <s v="L24-002"/>
        <s v="L23-242"/>
        <s v="L24-089"/>
        <s v="L20-119A"/>
        <s v="L23-252"/>
        <s v="S23-047"/>
        <s v="S20-079A"/>
        <s v="S24-002"/>
        <s v="S23-053"/>
        <s v="L23-233"/>
        <s v="L23-247"/>
        <s v="L23-272"/>
        <s v="L23-068"/>
        <s v="L22-246"/>
        <s v="S23-023"/>
        <s v="L24-175"/>
        <s v="L23-250"/>
        <s v="L22-158"/>
        <s v="L23-246"/>
        <s v="S24-003"/>
        <s v="S24-007"/>
        <s v="L23-166"/>
        <s v="L23-080"/>
        <s v="L24-118"/>
        <s v="L22-264"/>
        <s v="S23-050"/>
        <s v="L24-167"/>
        <s v="L23-287"/>
        <s v="L24-004"/>
        <s v="L24-121"/>
        <m/>
      </sharedItems>
    </cacheField>
    <cacheField name="Parish" numFmtId="0">
      <sharedItems containsBlank="1"/>
    </cacheField>
    <cacheField name="Entity Name" numFmtId="0">
      <sharedItems containsBlank="1"/>
    </cacheField>
    <cacheField name="Sub-Entity Name" numFmtId="0">
      <sharedItems containsBlank="1"/>
    </cacheField>
    <cacheField name="District Name" numFmtId="0">
      <sharedItems containsBlank="1"/>
    </cacheField>
    <cacheField name="Name in Novus " numFmtId="0">
      <sharedItems containsBlank="1" containsMixedTypes="1" containsNumber="1" containsInteger="1" minValue="0" maxValue="0" count="368">
        <s v="St. Martin Parish Council"/>
        <s v="St. Tammany Parish, City of Slidell"/>
        <s v="Calcasieu Parish, Recreation District No. 1"/>
        <s v="Red River Parish, Town of Coushatta"/>
        <s v="Bossier Parish, Town of Haughton"/>
        <s v="St. Tammany Parish School Board, Parishwide School District No. 12"/>
        <s v="Caddo Parish School Board, Parishwide School District"/>
        <s v="Multiple Parishes, Bayou Lafourche Fresh Water District"/>
        <s v="Orleans Parish, City of New Orleans"/>
        <s v="Orleans Parish, City of New Orleans (DEQ Project)"/>
        <s v="Ascension Parish School Board, Parishwide School District"/>
        <s v="Calcasieu Parish, Waterworks District No. 14, Ward 5"/>
        <s v="Ascension Parish, City of Gonzales (LDH Program)"/>
        <s v="Jefferson Parish School Board"/>
        <s v="Lafayette Parish, City of Lafayette"/>
        <s v="Lafayette Parish, Lafayette Public Power Authority"/>
        <s v="Lafayette Parish, City of Broussard"/>
        <s v="Iberville Parish, City of Plaquemine (DEQ Project)"/>
        <s v="Ouachita Parish, Monroe City School Board, City of Monroe Special School District"/>
        <s v="Caldwell Parish, Town of Columbia"/>
        <s v="St. Mary Parish School Board, Special School District No. 1, Ward 5"/>
        <s v="Beauregard Parish, Waterworks District No. 6"/>
        <s v="Rapides Parish School Board, Rigolette School District No. 11"/>
        <s v="West Carroll Parish, Village of Kilbourne"/>
        <s v="Iberville Parish Council"/>
        <s v="Avoyelles Parish, Hospital Service District No. 1"/>
        <s v="Richland Parish School Board, School District No. 2"/>
        <s v="Richland Parish School Board, School District No. 3"/>
        <s v="St. Charles Parish, Hospital Service District No. 1"/>
        <s v="St. Tammany Parish, Hospital Service District No. 2"/>
        <s v="St. James Parish School Board, Consolidated School District "/>
        <s v="Livingston Parish School Board, School District No. 1"/>
        <s v="Allen Parish, Town of Kinder (DEQ Project)"/>
        <s v="Iberia Parish School Board, Parishwide School District"/>
        <s v="Calcasieu Parish, West Calcasieu Parish Community Center Authority "/>
        <s v="Iberville Parish, Town of White Castle "/>
        <s v="St. Mary Parish Council"/>
        <s v="East Baton Rouge Parish, Zachary Community School Board, Zachary Community School District No. 1"/>
        <s v="St. Charles Parish Council, Consolidated Waterworks District No. 1"/>
        <s v="Sabine Parish School Board, Many School District No. 34"/>
        <s v="Madison Parish, City of Tallulah"/>
        <s v="Richland Parish, Town of Delhi"/>
        <s v="LaSalle Parish, Hospital Service District No. 1"/>
        <s v="Evangeline Parish School Board"/>
        <s v="Sabine Parish, South Toledo Bend Waterworks District (LDH Program)"/>
        <s v="West Baton Rouge Parish, City of Port Allen"/>
        <s v="Plaquemines Parish Council"/>
        <s v="Calcasieu Parish, City of Westlake"/>
        <s v="Caddo Parish, City of Shreveport"/>
        <s v="Point Coupee Parish, Waterworks District No. 1"/>
        <s v="Morehouse Parish, City of Bastrop"/>
        <s v="Terrebonne Parish Council"/>
        <s v="Pointe Coupee Parish Council "/>
        <s v="St. Mary Parish, Recreation District No. 2"/>
        <s v="St. John the Baptist Parish Council"/>
        <s v="Jefferson Parish, Stonebridge Neighborhood Improvement and Beautification District"/>
        <s v="St. Bernard Parish Council"/>
        <s v="Iberia Parish, City of New Iberia"/>
        <s v="Multiple Parishes, Twin Parish Port Commission"/>
        <s v="Lafayette Parish, City of Youngsville (LDH Program)"/>
        <s v="Lafourche Parish Council, Road Sales Tax District No. 2"/>
        <s v="Lafourche Parish Council, Consolidated Sales Tax District A"/>
        <s v="Assumption Parish, Recreation District No. 2"/>
        <s v="Terrebonne Parish, Recreation District No. 1"/>
        <s v="Tangipahoa Parish, Hospital Service District No. 1 (North Oaks Health System Project)"/>
        <s v="Evangeline Parish Police Jury, Road and Drainage Sales Tax District No. 1"/>
        <s v="West Carroll Parish, Town of Oak Grove (DEQ Project)"/>
        <s v="Beauregard Parish, Fire Protection District No. 4"/>
        <s v="Beauregard Parish, Waterworks District No. 3"/>
        <s v="St. John the Baptist Parish School Board"/>
        <s v="Rapides Parish, Town of Ball"/>
        <s v="East Baton Rouge Parish, Capital Region Planning Commission"/>
        <s v="Natchitoches Parish, Waterworks District No. 2"/>
        <s v="Natchitoches Parish, Village of Natchez"/>
        <s v="Bienville Parish School Board, Special School District No. 16-37"/>
        <s v="St. Helena Parish, Fire Protection District No. 4"/>
        <s v="DeSoto Parish School Board, School District No. 3"/>
        <s v="DeSoto Parish, City of Mansfield"/>
        <s v="East Feliciana Parish, Town of Slaughter"/>
        <s v="Orleans Parish Law Enforcement District"/>
        <s v="Ouachita Parish, City of West Monroe"/>
        <s v="Orleans Parish, City of New Orleans, Downtown Development District"/>
        <s v="Orleans Parish, City of New Orleans, Sewerage and Water Board of New Orleans (WIFIA Projects)"/>
        <s v="Multiple Parishes, City of Shreveport"/>
        <s v="Ouachita Parish, Monroe-West Monroe Convention and Visitors Bureau"/>
        <s v="East Baton Rouge Parish, St. George Fire Protection District No. 2"/>
        <s v="East Baton Rouge Parish Law Enforcement District"/>
        <s v="St. Tammany Parish, Fire Protection District No. 9 "/>
        <s v="Calcasieu Parish School Board, School District No. 21"/>
        <s v="St. James Parish School Board"/>
        <s v="St. John the Baptist Parish Council, Sales Tax District (DEQ Project)"/>
        <s v="Vermilion Parish, City of Abbeville"/>
        <s v="Orleans Parish, City of New Orleans, Audubon Commission (Audubon Commission Project)"/>
        <s v="Plaquemines Parish Law Enforcement District"/>
        <s v="Orleans Parish School Board"/>
        <s v="Bossier Parish School Board, Parishwide School District"/>
        <s v="Avoyelles Parish, City of Bunkie"/>
        <s v="DeSoto Parish, Waterworks District No. 1 "/>
        <s v="St. Martin Parish, City of St. Martinville"/>
        <s v="Livingston Parish, Juban Trails Community Development District"/>
        <s v="Lafayette Parish Assessment District"/>
        <s v="Lincoln Parish, City of Ruston"/>
        <s v="Avoyelles Parish, Village of Hessmer"/>
        <s v="Tangipahoa Parish, Water District"/>
        <s v="Iberia Parish, City of Jeanerette"/>
        <s v="Lafayette Parish, City of Youngsville, Youngsville Sales Tax District No. 1"/>
        <s v="Multiple Parishes, Caddo-Bossier Parishes Port Commission (Project Rural Renaissance, LLC)"/>
        <s v="Livingston Parish, Sewer District"/>
        <s v="Jefferson Parish Council, Consolidated Waterworks District No. 1"/>
        <s v="Jefferson Parish Council, Consolidated Waterworks District No. 2"/>
        <s v="Caddo Parish, Communications District No. 1"/>
        <s v="Livingston Parish School Board"/>
        <s v="St. Charles Parish Council"/>
        <s v="Terrebonne Parish Law Enforcement District"/>
        <s v="Lafourche Parish Council"/>
        <s v="Rapides Parish, City of Pineville"/>
        <s v="Iberia Parish, City of New Iberia, Economic Development District No. 3"/>
        <s v="St. James Parish Council"/>
        <s v="St. James Parish, Town of Lutcher (LDH Program)"/>
        <s v="Lafourche Parish, Juvenile Justice Commission"/>
        <s v="St. Landry Parish, Town of Port Barre"/>
        <s v="Lincoln Parish, Economic Development District No. 1 of the City of Ruston"/>
        <s v="Assumption Parish, Waterworks District No. 1"/>
        <s v="Washington Parish, Town of Franklinton"/>
        <s v="Iberia Parish, Squirrel Run Levee and Drainage District"/>
        <s v="Terrebonne Parish, Terrebonne Levee and Conservation District"/>
        <s v="Caldwell Parish, Columbia Port Commission"/>
        <s v="Rapides Parish, Waterworks District No. 3"/>
        <s v="Avoyelles Parish, Town of Evergreen"/>
        <s v="St. Charles Parish Council (DEQ Project)"/>
        <s v="Lafourche Parish School Board, Consolidated School District No. 1"/>
        <s v="Caddo Parish, North Caddo Hospital Service District"/>
        <s v="Bossier Parish, Benton Fire District No. 4"/>
        <s v="Lafourche Parish, South Lafourche Levee District"/>
        <s v="Tensas Parish Police Jury"/>
        <s v="St. Mary Parish, City of Morgan City"/>
        <s v="St. Tammany Parish, Lakeshore Villages Master Community Development District"/>
        <s v="Iberia Parish, Fire Protection District No. 1"/>
        <s v="St. James Parish, Town of Lutcher"/>
        <s v="East Feliciana Parish School Board, School District No. 1"/>
        <s v="Union Parish, Town of Farmerville"/>
        <s v="Concordia Parish Law Enforcement District"/>
        <s v="Avoyelles Parish, Town of Cottonport"/>
        <s v="Acadia Parish Police Jury, Sales Tax District No. 2"/>
        <s v="Iberia Parish Council"/>
        <s v="Natchitoches Parish, City of Natchitoches"/>
        <s v="Beauregard Parish, South Beauregard Recreation District No. 2"/>
        <s v="Louisiana Community Development Authority (American Biocarbon CT, LLC Project)"/>
        <s v="Louisiana Community Development Authority (Ragin' Cajun Facilities, Inc. - Student Union/University Facilities Project)"/>
        <s v="Louisiana Community Development Authority (Bossier Parish Public Improvement Project)"/>
        <s v="Louisiana Public Facilities Authority (Drinking Water Revolving Loan Fund Match Project)"/>
        <s v="Louisiana Community Development Authority (City of Crowley Project)"/>
        <s v="Louisiana Stadium and Exposition District"/>
        <s v="Louisiana Housing Corporation (Morningside at Juban Lakes Project)"/>
        <s v="Louisiana Housing Corporation (Lake Forest Manor Project)"/>
        <s v="Louisiana Community Development Authority (City of Baker School District Project)"/>
        <s v="Louisiana Energy and Power Authority (LEPA Unit No. 1)"/>
        <s v="Louisiana Housing Corporation (1300 OCH Project)"/>
        <s v="Louisiana Housing Corporation (Millennium Studios III Project)"/>
        <s v="Louisiana Housing Corporation (Neil Wagoner &amp; Henderson Project)"/>
        <s v="Louisiana Community Development Authority (Ragin Cajun Facilities, Inc. - Lewis Street Parking Garage Project)"/>
        <s v="Louisiana Community Development Authority (Ragin Cajun Facilities, Inc. - Athletic Facilities Project)"/>
        <s v="Louisiana Community Development Authority (McNeese State University Student Housing - Cowboy Facilities, Inc. Project)"/>
        <s v="Louisiana Community Development Authority (McNeese State University Student Parking - Cowboys Facilities, Inc. Project)"/>
        <s v="Louisiana Housing Corporation (The Reserve at Juban Lakes Project)"/>
        <s v="Louisiana Housing Corporation (Mabry Place Townhomes Project)"/>
        <s v="Louisiana Housing Corporation (Lee Hardware &amp; United Jewelers Apartments Project)"/>
        <s v="Louisiana Community Development Authority (LCTCS Act 360 Project)"/>
        <s v="Louisiana Community Development Authority (Calcasieu Parish School Recovery Project)"/>
        <s v="Louisiana Public Facilities Authority (University of New Orleans Research and Technology Foundation, Inc. Student Housing Project)"/>
        <s v="Louisiana Community Development Authority (City of Baker Combined Utility System Project)"/>
        <s v="Louisiana Public Facilities Authority (Loyola University Project)"/>
        <s v="Louisiana Community Development Authority (City of Crowley, State of Louisiana Project)"/>
        <s v="Louisiana Housing Corporation (Galilee Senior Housing Project)"/>
        <s v="Louisiana Community Development Authority (St. Martin Parish Project)"/>
        <s v="Louisiana Housing Corporation (England Apartments Project)"/>
        <s v="Louisiana Housing Corporation (Malcolm Kenner Project)"/>
        <s v="Louisiana Community Development Authority (City of Lake Charles Louisiana Project)"/>
        <s v="Louisiana Housing Corporation (Home Ownership Program)"/>
        <s v="Louisiana Housing Corporation"/>
        <s v="Louisiana Community Development Authority (St. Bernard Parish GOMESA Project)"/>
        <s v="Louisiana Public Facilities Authority (ENCORE Academy Project)"/>
        <s v="Louisiana Public Facilities Authority (19th Judicial District Court Building Project)"/>
        <s v="Louisiana Community Development Authority (Patriot Services Group Louisiana Portfolio Project)"/>
        <s v="Louisiana Public Facilities Authority (BBR Schools - Materra Campus Project)"/>
        <s v="Louisiana Public Facilities Authority (BBR Schools - Mid City Campus Project)"/>
        <s v="Louisiana Community Development Authority (Parish School Board of St. John the Baptist Parish Project)"/>
        <s v="Capital Area Finance Authority"/>
        <s v="Louisiana Community Development Authority (Lafourche Parish Hurricane Ida Recovery Project)"/>
        <s v="Lafayette Public Trust Financing Authority"/>
        <s v="Board of Supervisors of Louisiana State University and Agricultural and Mechanical College"/>
        <s v="Lake Charles Harbor and Terminal District (Big Lake Fuels LLC Project)"/>
        <s v="Louisiana Housing Corporation (The Reserve at Howell Place Project)"/>
        <s v="Louisiana Community Development Authority (Louisiana Utilities Restoration Corporation Project/ELL)"/>
        <s v="Louisiana Community Development Authority (Terrebonne Parish School Recovery Project)"/>
        <s v="Louisiana Housing Corporation (Grove Place Project)"/>
        <s v="Louisiana Community Development Authority (St. Charles GOMESA Project)"/>
        <s v="Louisiana Community Development Authority (Lafourche Parish School Board Project)"/>
        <s v="Louisiana Community Development Authority (St. Bernard Port, Harbor and Terminal District Project)"/>
        <s v="Louisiana Community Development Authority (Town of St. Francisville Sewer Project)"/>
        <s v="Louisiana Community Development Authority (Jefferson Culture and Parks Project)"/>
        <s v="Louisiana Public Facilities Authority (Lincoln Preparatory School Project)"/>
        <s v="Ernest N. Morial - New Orleans Exhibition Hall Authority"/>
        <s v="New Orleans Aviation Board (North Terminal Project)"/>
        <s v="Louisiana Public Facilities Authority (Jefferson Rise Charter School Project)"/>
        <s v="Louisiana Community Development Authority (Louisiana Insurance Guaranty Association Project)"/>
        <s v="Lafourche Parish, Hospital Service District No. 1"/>
        <s v="Ouachita Parish, Walnut Street Economic Development District of the City of Monroe"/>
        <s v="Iberia Parish, Village of Loreauville"/>
        <s v="Livingston Parish, Fire Protection District No. 4"/>
        <s v="St. Charles Parish, School District No. 1"/>
        <s v="Lafayette Parish, City of Carencro"/>
        <s v="Rapides Parish School Board, Consolidated School District No. 62"/>
        <s v="Lafayette Parish, City of Youngsville"/>
        <s v="Ouachita Parish, G.B. Cooley Hospital Service District "/>
        <s v="St. Tammany Parish, Hospital Service District No. 1"/>
        <s v="Natchitoches Parish, City of Natchitoches (DEQ Project)"/>
        <s v="Allen Parish School Board, School District"/>
        <s v="Louisiana Housing Corporation (Lotus Village Project)"/>
        <s v="Louisiana Public Facilities Authority (Louisiana Children's Medical Center Project)"/>
        <s v="Louisiana Community Development Authority (Louisiana Utilities Restoration Corporation Project/ENO)"/>
        <s v="Louisiana Community Development Authority (City of Monroe Project)"/>
        <s v="Caddo Parish, Village of Ida"/>
        <s v="Grant Parish Law Enforcement District"/>
        <s v="Jefferson Davis Parish School Board, School District No. 5"/>
        <s v="Caddo Parish, Fire District No. 1 "/>
        <s v="DeSoto Parish, International Paper Company Project"/>
        <s v="Lafayette Parish School Board"/>
        <s v="St. Landry Parish, Town of Sunset"/>
        <s v="Jefferson Parish Council (DNR Revolving Loan Program)"/>
        <s v="Louisiana Housing Corporation (Peace Lake Towers Apartments Project)"/>
        <s v="East Baton Rouge Parish, City of Zachary"/>
        <s v="Louisiana Public Facilities Authority (Tulane University of Louisiana Project)"/>
        <s v="Allen Parish, City of Oakdale"/>
        <s v="Winn Parish, City of Winnfield"/>
        <s v="East Carroll Parish School Board"/>
        <s v="West Feliciana  Parish, Consolidated Waterworks District No. 13"/>
        <s v="Lafourche Parish Law Enforcement District"/>
        <s v="Louisiana Community Development Authority (Caddo-Bossier Parishes Port Commission Project)"/>
        <s v="Tangipahoa Parish, Town of Amite"/>
        <s v="Catahoula Parish, Village of Harrisonburg (LDH Program)"/>
        <s v="Rapides Parish Police Jury, Fire Protection District No. 9"/>
        <s v="Sabine Parish Police Jury"/>
        <s v="Terrebone Parish, Recreation District 2,3"/>
        <s v="Livingston  Parish, Water District Ward Two  (LDH Program)"/>
        <s v="Louisiana Community Development Authority (Parish of Jefferson, State of Louisiana - Jefferson Protection and Animal Welfare Services (JPAWS) Department, East Bank Animal Shelter Project)"/>
        <s v="West Baton Rouge Parish School Board"/>
        <s v="Lafayette Parish, City of Scott"/>
        <s v="East Baton Rouge Parish, Hospital Service District No. 1"/>
        <s v="Livingston  Parish, Town of Livingston"/>
        <s v="Louisiana Community Development Authority (Downsville Charter School, Inc. Project)"/>
        <s v="Allen Parish School Board, School District No. 5"/>
        <s v="St. Tammany Parish Council, Fire Protection District No. 9"/>
        <s v="Morehouse Parish School Board"/>
        <s v="Bossier Parish Police Jury, Fire District No. 2"/>
        <s v="Louisiana Housing Corporation (The Reserve at Joor Place Project)"/>
        <s v="Louisiana Citizens Property Insurance Corporation"/>
        <s v="Evangeline Parish, Fire Protection District No. 2"/>
        <s v="St. John the Baptist Parish School Board, School District No. 1"/>
        <s v="St. Tammany Parish, Fire Protection District No. 12"/>
        <s v="Calcasieu Parish, City of Lake Charles (LDH Program)"/>
        <s v="Lincoln  Parish, Village of Simsboro (LDH Program)"/>
        <s v="Rapides Parish, Kolin-Ruby Wise Waterworks District No. 11A (LDH Program)"/>
        <s v="Louisiana Public Facilities Authority (Hurricane Recovery Program - City of New Orleans and Sewerage and Water Board of New Orleans)"/>
        <s v="Evangeline Parish Law Enforcement District"/>
        <s v="St. Tammany Parish, Recreation District No. 1"/>
        <s v="DeSoto Parish Police Jury (International Paper Company Project)"/>
        <s v="Louisiana Housing Corporation (Caddo Homes Project)"/>
        <s v="St. Tammany Parish, City of Covington"/>
        <s v="Louisiana Housing Corporation (Rapides Home Project)"/>
        <s v="Sabine Parish, Waterworks District No. 1 (LDH Program)"/>
        <s v="Pointe Coupee Parish, Consolidated Sewerage District No. 1 (DEQ Project)"/>
        <s v="Louisiana Correctional Facilities Corporation (Louisiana Correctional Institute for Women Project)"/>
        <s v="Jackson Parish, Recreation District"/>
        <s v="Caddo Parish Commission"/>
        <s v="Lafourche Parish, Fire District No. 3"/>
        <s v="Louisiana Housing Corporation (Bayou D'arbonne Retirement Village Project)"/>
        <s v="Louisiana Housing Corporation (Tangipahoa Homes Project)"/>
        <s v="Caldwell Parish, Hospital Service District No. 1"/>
        <s v="Caddo-Bossier Parishes Port Commission (DEQ Project)"/>
        <s v="Sabine Parish, Fire Protection District No. 1, Wards 1 and 2"/>
        <s v="Louisiana Community Development Authority (Diocese of Houma-Thibodaux Hurricane Ida Recovery Project)"/>
        <s v="Louisiana Housing Corporation (Ouachita Homes Project)"/>
        <s v="Pointe Coupee Parish, Waterworks District No. 1 "/>
        <s v="Caddo Parish, Waterworks District No. 7"/>
        <s v="St. Martin Parish, City of Breaux Bridge"/>
        <s v="Lincoln Parish Police Jury (DEQ Project)"/>
        <s v="Rapides Parish Police Jury, Road District No. 2B Sales Tax District, Ward 11"/>
        <s v="Ouachita Parish School Board, East Ouachita Parish School District"/>
        <s v="St. Mary Parish, West St. Mary Parish Port, Harbor and Terminal District"/>
        <s v="Louisiana Community Development Authority (University of Louisiana Monroe Facilities, Inc. - Athletic Improvement Project)"/>
        <s v="St. Landry Parish School Board"/>
        <s v="DeSoto Parish Police Jury"/>
        <s v="Louisiana Housing Corporation (H3C Project)"/>
        <s v="Louisiana Housing Corporation (Park Homes at Iowa Project)"/>
        <s v="Jackson Parish Law Enforcement District"/>
        <s v="Lafourche Parish Council, Road Sales Tax District"/>
        <s v="Madison Parish, Hospital Service District"/>
        <s v="Caddo Parish, Fire District No. 3"/>
        <s v="Bienville Parish, Village of Saline (DEQ Project)"/>
        <s v="Beauregard Parish School Board, Parishwide School District"/>
        <s v="Plaquemines Parish Council (DNR Revolving Loan Program)"/>
        <s v="Louisiana Public Facilities Authority (Waste Pro USA, Inc. Project)"/>
        <s v="Louisiana Housing Corporation (Federal City - Building 10 Project)"/>
        <s v="Louisiana Housing Corporation (Fairmont Towers Project)"/>
        <s v="Louisiana Housing Corporation (Cypress Court Project)"/>
        <s v="Tangipahoa Parish, Town of Amite City (DEQ Project)"/>
        <s v="Morehouse Parish, Village of Bonita (DEQ Project)"/>
        <s v="Calcasieu Parish, City of Lake Charles (Center East Water Plant - LDH Program)"/>
        <s v="Louisiana Community Development Authority (Ragin’ Cajun Facilities, Inc. - Football Stadium Project)"/>
        <s v="Vernon Parish, City of Leesville"/>
        <s v="St. Mary Parish, Water and Sewer Commission No. 4"/>
        <s v="Lafourche Parish, Town of Golden Meadow (DEQ Project)"/>
        <s v="St. Mary Parish, City of Franklin"/>
        <s v="Vermilion Parish, Waterworks District No. 1 "/>
        <s v="Louisiana Housing Coporation (Cypress at Ardendale Phase I Project)"/>
        <s v="Jefferson Parish Finance Authority"/>
        <s v="Louisiana Housing Corporation (Calcasieu Heights Senior Village Project)"/>
        <s v="Louisiana Housing Corporation (Capstone at The Oaks Apartments Project)"/>
        <s v="Louisiana Housing Corporation (Woodring Apartments Phase II Project)"/>
        <s v="Louisiana Housing Corporation (Tivoli Place Project)"/>
        <s v="Winn Parish, Village of Sikes (DEQ Project)"/>
        <s v="Capital Area Finance Authority (Mortgage-Backed Securities Program)"/>
        <s v="Louisiana Housing Corporation (MacArther Place Project)"/>
        <s v="Livingston Parish School Board, School District No. 24"/>
        <s v="Louisiana Housing Corporation (St. Claude Gardens II Project)"/>
        <s v="Orleans Parish, City of New Orleans, Sewerage and Water Board of New Orleans (DEQ Project)"/>
        <s v="Louisiana Housing Corporation (Ridgefield Apartments Project)"/>
        <s v="Rapides Parish, Fire Protection District No. 18"/>
        <s v="Rapides Parish School Board, LeCompte-Lamourie-Woodworth School District No. 57"/>
        <s v="Jackson Parish, Village of North Hodges"/>
        <s v="Lincoln Parish School Board, Simsboro School District No. 3"/>
        <s v="Louisiana Community Development Authority (South Foster YMCA Project)"/>
        <s v="Pointe Coupee Parish, City of New Roads"/>
        <s v="Vernon Parish School Board, Wardwide School District"/>
        <s v="Franklin Parish, Town of Winnsboro"/>
        <s v="Calcasieu Parish, Waterworks District No. 10"/>
        <s v="Union Parish, Hospital Service District No. 2, Wards 3, 4, and 10"/>
        <s v="Calcasieu Parish, Waterworks District No. 10, Ward 7"/>
        <s v="Beauregard Parish Police Jury"/>
        <s v="Allen Parish,  West Allen Parish Water District"/>
        <s v="St. Mary Parish, City of Morgan City (LDH Program)"/>
        <s v="Webster Parish, Cullen Fire Protection District No. 6"/>
        <s v="Livingston Parish, Town of Livingston"/>
        <s v="Calcasieu Parish, City of Lake Charles (DEQ Project)"/>
        <s v="Louisiana Community Development Authority (East Baton Rouge Sewerage Commission Projects)"/>
        <s v="Louisiana Community Development Authority (McNeese State University - Cowboy Facilities, Inc. Student Union Project)"/>
        <s v="New Orleans Aviation Board"/>
        <s v="Louisiana Public Facilities Authority (Athlos Academy of Jefferson Parish Charter School Project)"/>
        <s v="DeSoto Parish School Board, School District No. 1"/>
        <s v="Ascension Parish, City of Donaldsonville"/>
        <s v="Louisiana Housing Corporation (Morningside at Gerstner Place Project)"/>
        <s v="Grant Parish, Village of Creola"/>
        <s v="St. Charles Parish School Board, School District No. 1"/>
        <s v="Grant Parish, Town of Colfax"/>
        <s v="Concordia Parish Police Jury (DEQ Project)"/>
        <s v="Iberia  Parish, Louisiana Community Development Authority (New Iberia Road Project)"/>
        <s v="St. Landry Parish, Town of Sunset (DEQ Project)"/>
        <s v="Livingston Parish, City of Walker (LDH Project)"/>
        <s v="Pointe Coupee Parish, Fire Protection District No. 4"/>
        <s v="Vermilion Parish, Southeast Waterworks District No. 2"/>
        <s v="Louisiana Community Development Authority (Kenilworth Science and Technology Academy)"/>
        <s v="St. James Parish Council "/>
        <s v="Lincoln Parish, City of Grambling (DEQ Project)"/>
        <s v="Allen Parish, Village of Elizabeth (DEQ Project)"/>
        <s v="Jefferson Davis Parish, Town of Lake Arthur (DEQ Project)"/>
        <m/>
        <n v="0" u="1"/>
      </sharedItems>
    </cacheField>
    <cacheField name="Issuer Type" numFmtId="0">
      <sharedItems containsBlank="1" count="8">
        <s v="Parish"/>
        <s v="Municipality "/>
        <s v="Local District"/>
        <s v="School Board"/>
        <s v="All Others"/>
        <m/>
        <s v="State"/>
        <s v="Municipality"/>
      </sharedItems>
    </cacheField>
    <cacheField name="Project Name" numFmtId="0">
      <sharedItems containsBlank="1"/>
    </cacheField>
    <cacheField name="SBC Approval Date" numFmtId="14">
      <sharedItems containsNonDate="0" containsDate="1" containsString="0" containsBlank="1" minDate="2015-12-17T00:00:00" maxDate="2024-05-17T00:00:00"/>
    </cacheField>
    <cacheField name="Issue Date" numFmtId="14">
      <sharedItems containsNonDate="0" containsDate="1" containsString="0" containsBlank="1" minDate="2014-03-11T00:00:00" maxDate="2024-06-26T00:00:00" count="287">
        <d v="2022-08-17T00:00:00"/>
        <d v="2022-01-11T00:00:00"/>
        <d v="2022-04-27T00:00:00"/>
        <d v="2022-01-27T00:00:00"/>
        <d v="2021-07-26T00:00:00"/>
        <d v="2022-04-22T00:00:00"/>
        <d v="2022-03-30T00:00:00"/>
        <d v="2022-03-03T00:00:00"/>
        <d v="2021-12-01T00:00:00"/>
        <d v="2021-09-16T00:00:00"/>
        <d v="2022-06-22T00:00:00"/>
        <d v="2022-05-11T00:00:00"/>
        <d v="2021-07-07T00:00:00"/>
        <d v="2022-05-24T00:00:00"/>
        <d v="2021-11-18T00:00:00"/>
        <d v="2021-07-22T00:00:00"/>
        <d v="2022-06-16T00:00:00"/>
        <d v="2022-02-17T00:00:00"/>
        <d v="2022-06-01T00:00:00"/>
        <d v="2021-09-29T00:00:00"/>
        <d v="2021-12-17T00:00:00"/>
        <d v="2021-08-25T00:00:00"/>
        <d v="2021-07-08T00:00:00"/>
        <d v="2021-03-29T00:00:00"/>
        <d v="2021-10-21T00:00:00"/>
        <d v="2021-08-31T00:00:00"/>
        <d v="2021-07-28T00:00:00"/>
        <d v="2021-08-26T00:00:00"/>
        <d v="2021-09-08T00:00:00"/>
        <d v="2022-08-24T00:00:00"/>
        <d v="2021-07-01T00:00:00"/>
        <d v="2021-07-21T00:00:00"/>
        <d v="2021-07-14T00:00:00"/>
        <d v="2021-07-29T00:00:00"/>
        <d v="2022-06-24T00:00:00"/>
        <d v="2022-06-15T00:00:00"/>
        <d v="2021-10-12T00:00:00"/>
        <d v="2021-09-02T00:00:00"/>
        <d v="2021-07-02T00:00:00"/>
        <d v="2021-11-22T00:00:00"/>
        <d v="2021-07-15T00:00:00"/>
        <d v="2021-04-01T00:00:00"/>
        <d v="2022-08-10T00:00:00"/>
        <d v="2021-11-04T00:00:00"/>
        <d v="2021-09-23T00:00:00"/>
        <d v="2021-09-22T00:00:00"/>
        <d v="2021-07-27T00:00:00"/>
        <d v="2021-08-13T00:00:00"/>
        <d v="2021-12-02T00:00:00"/>
        <d v="2021-10-26T00:00:00"/>
        <d v="2021-10-20T00:00:00"/>
        <d v="2022-05-05T00:00:00"/>
        <d v="2021-10-27T00:00:00"/>
        <d v="2021-08-05T00:00:00"/>
        <d v="2021-10-18T00:00:00"/>
        <d v="2021-08-12T00:00:00"/>
        <d v="2022-02-18T00:00:00"/>
        <d v="2021-09-21T00:00:00"/>
        <d v="2022-03-24T00:00:00"/>
        <d v="2022-03-15T00:00:00"/>
        <d v="2021-10-07T00:00:00"/>
        <d v="2022-07-19T00:00:00"/>
        <d v="2021-11-19T00:00:00"/>
        <d v="2021-11-10T00:00:00"/>
        <d v="2021-11-30T00:00:00"/>
        <d v="2022-07-28T00:00:00"/>
        <d v="2021-09-17T00:00:00"/>
        <d v="2021-10-28T00:00:00"/>
        <d v="2021-11-11T00:00:00"/>
        <d v="2021-03-31T00:00:00"/>
        <d v="2022-04-19T00:00:00"/>
        <d v="2021-09-30T00:00:00"/>
        <d v="2021-12-15T00:00:00"/>
        <d v="2021-09-28T00:00:00"/>
        <d v="2021-09-24T00:00:00"/>
        <d v="2022-03-09T00:00:00"/>
        <d v="2021-12-09T00:00:00"/>
        <d v="2021-11-17T00:00:00"/>
        <d v="2021-12-16T00:00:00"/>
        <d v="2022-05-03T00:00:00"/>
        <d v="2022-04-05T00:00:00"/>
        <d v="2022-03-29T00:00:00"/>
        <d v="2022-03-10T00:00:00"/>
        <d v="2022-01-26T00:00:00"/>
        <d v="2022-02-09T00:00:00"/>
        <d v="2022-05-12T00:00:00"/>
        <d v="2022-02-02T00:00:00"/>
        <d v="2022-06-23T00:00:00"/>
        <d v="2022-02-10T00:00:00"/>
        <d v="2022-02-24T00:00:00"/>
        <d v="2022-02-03T00:00:00"/>
        <d v="2022-03-11T00:00:00"/>
        <d v="2022-03-31T00:00:00"/>
        <d v="2022-02-25T00:00:00"/>
        <d v="2022-04-28T00:00:00"/>
        <d v="2022-08-30T00:00:00"/>
        <d v="2022-03-28T00:00:00"/>
        <d v="2022-06-08T00:00:00"/>
        <d v="2022-04-21T00:00:00"/>
        <d v="2022-04-14T00:00:00"/>
        <d v="2022-05-04T00:00:00"/>
        <d v="2022-04-11T00:00:00"/>
        <d v="2022-03-17T00:00:00"/>
        <d v="2022-06-28T00:00:00"/>
        <d v="2022-08-16T00:00:00"/>
        <d v="2022-05-26T00:00:00"/>
        <d v="2022-08-01T00:00:00"/>
        <d v="2022-06-29T00:00:00"/>
        <d v="2022-08-25T00:00:00"/>
        <d v="2022-07-27T00:00:00"/>
        <d v="2022-08-18T00:00:00"/>
        <d v="2022-08-31T00:00:00"/>
        <d v="2022-10-04T00:00:00"/>
        <d v="2022-08-23T00:00:00"/>
        <d v="2021-12-22T00:00:00"/>
        <d v="2022-04-26T00:00:00"/>
        <d v="2022-06-27T00:00:00"/>
        <d v="2022-01-20T00:00:00"/>
        <d v="2022-09-23T00:00:00"/>
        <d v="2022-09-01T00:00:00"/>
        <d v="2021-12-23T00:00:00"/>
        <d v="2021-11-09T00:00:00"/>
        <d v="2021-09-01T00:00:00"/>
        <d v="2022-09-08T00:00:00"/>
        <d v="2021-11-02T00:00:00"/>
        <d v="2022-09-29T00:00:00"/>
        <d v="2021-09-15T00:00:00"/>
        <d v="2022-06-07T00:00:00"/>
        <d v="2021-12-14T00:00:00"/>
        <d v="2021-10-29T00:00:00"/>
        <d v="2021-10-19T00:00:00"/>
        <d v="2022-01-05T00:00:00"/>
        <d v="2022-08-04T00:00:00"/>
        <d v="2022-02-23T00:00:00"/>
        <d v="2022-01-06T00:00:00"/>
        <d v="2021-12-29T00:00:00"/>
        <d v="2022-02-04T00:00:00"/>
        <d v="2022-05-19T00:00:00"/>
        <d v="2022-05-25T00:00:00"/>
        <d v="2022-07-07T00:00:00"/>
        <d v="2022-07-14T00:00:00"/>
        <d v="2022-07-05T00:00:00"/>
        <d v="2022-09-30T00:00:00"/>
        <d v="2022-10-27T00:00:00"/>
        <d v="2022-10-03T00:00:00"/>
        <d v="2022-10-31T00:00:00"/>
        <d v="2022-10-28T00:00:00"/>
        <d v="2022-12-01T00:00:00"/>
        <d v="2022-10-06T00:00:00"/>
        <d v="2022-12-20T00:00:00"/>
        <d v="2022-12-14T00:00:00"/>
        <d v="2022-10-07T00:00:00"/>
        <d v="2022-12-29T00:00:00"/>
        <d v="2022-12-16T00:00:00"/>
        <d v="2023-01-24T00:00:00"/>
        <d v="2022-12-15T00:00:00"/>
        <d v="2023-01-26T00:00:00"/>
        <d v="2023-01-12T00:00:00"/>
        <d v="2023-02-01T00:00:00"/>
        <d v="2022-12-07T00:00:00"/>
        <d v="2022-12-22T00:00:00"/>
        <d v="2023-02-15T00:00:00"/>
        <d v="2023-03-01T00:00:00"/>
        <d v="2023-12-16T00:00:00"/>
        <d v="2023-02-07T00:00:00"/>
        <d v="2023-12-06T00:00:00"/>
        <d v="2022-11-30T00:00:00"/>
        <d v="2023-01-31T00:00:00"/>
        <d v="2022-11-15T00:00:00"/>
        <d v="2023-02-09T00:00:00"/>
        <d v="2023-03-16T00:00:00"/>
        <d v="2023-04-04T00:00:00"/>
        <d v="2023-04-13T00:00:00"/>
        <d v="2023-04-27T00:00:00"/>
        <d v="2023-04-11T00:00:00"/>
        <d v="2023-05-04T00:00:00"/>
        <d v="2023-04-20T00:00:00"/>
        <d v="2023-05-10T00:00:00"/>
        <d v="2023-05-03T00:00:00"/>
        <d v="2023-03-29T00:00:00"/>
        <d v="2023-02-16T00:00:00"/>
        <d v="2022-06-17T00:00:00"/>
        <d v="2023-06-01T00:00:00"/>
        <d v="2023-03-24T00:00:00"/>
        <d v="2023-03-30T00:00:00"/>
        <d v="2023-04-05T00:00:00"/>
        <d v="2022-07-29T00:00:00"/>
        <d v="2023-05-17T00:00:00"/>
        <d v="2022-07-11T00:00:00"/>
        <d v="2022-06-30T00:00:00"/>
        <d v="2023-06-08T00:00:00"/>
        <d v="2023-06-15T00:00:00"/>
        <d v="2022-11-22T00:00:00"/>
        <d v="2023-04-06T00:00:00"/>
        <d v="2023-06-21T00:00:00"/>
        <d v="2023-04-26T00:00:00"/>
        <d v="2023-06-14T00:00:00"/>
        <d v="2023-06-28T00:00:00"/>
        <d v="2023-06-22T00:00:00"/>
        <d v="2023-03-28T00:00:00"/>
        <d v="2023-05-31T00:00:00"/>
        <d v="2023-07-11T00:00:00"/>
        <d v="2023-06-29T00:00:00"/>
        <d v="2023-01-11T00:00:00"/>
        <d v="2023-06-27T00:00:00"/>
        <d v="2023-05-25T00:00:00"/>
        <d v="2023-08-10T00:00:00"/>
        <d v="2023-05-23T00:00:00"/>
        <d v="2023-06-26T00:00:00"/>
        <d v="2023-08-02T00:00:00"/>
        <d v="2023-08-01T00:00:00"/>
        <d v="2023-07-31T00:00:00"/>
        <d v="2023-06-16T00:00:00"/>
        <d v="2023-08-22T00:00:00"/>
        <d v="2023-08-03T00:00:00"/>
        <d v="2023-09-01T00:00:00"/>
        <d v="2023-08-30T00:00:00"/>
        <d v="2023-08-14T00:00:00"/>
        <d v="2022-07-06T00:00:00"/>
        <d v="2023-09-13T00:00:00"/>
        <d v="2023-07-28T00:00:00"/>
        <d v="2023-07-13T00:00:00"/>
        <d v="2023-09-28T00:00:00"/>
        <d v="2023-06-23T00:00:00"/>
        <d v="2023-09-06T00:00:00"/>
        <d v="2023-10-03T00:00:00"/>
        <d v="2022-02-01T00:00:00"/>
        <d v="2023-11-01T00:00:00"/>
        <d v="2023-10-26T00:00:00"/>
        <d v="2023-11-28T00:00:00"/>
        <d v="2023-09-20T00:00:00"/>
        <d v="2023-10-31T00:00:00"/>
        <d v="2023-12-27T00:00:00"/>
        <d v="2023-09-14T00:00:00"/>
        <d v="2023-10-12T00:00:00"/>
        <d v="2023-08-07T00:00:00"/>
        <d v="2023-12-19T00:00:00"/>
        <d v="2023-12-12T00:00:00"/>
        <d v="2023-12-20T00:00:00"/>
        <d v="2023-12-22T00:00:00"/>
        <d v="2023-12-21T00:00:00"/>
        <d v="2023-11-21T00:00:00"/>
        <d v="2023-11-29T00:00:00"/>
        <d v="2023-12-28T00:00:00"/>
        <d v="2023-09-25T00:00:00"/>
        <d v="2023-12-14T00:00:00"/>
        <d v="2023-11-20T00:00:00"/>
        <d v="2024-01-19T00:00:00"/>
        <d v="2024-01-11T00:00:00"/>
        <d v="2023-08-24T00:00:00"/>
        <d v="2024-02-12T00:00:00"/>
        <d v="2023-09-07T00:00:00"/>
        <d v="2024-03-01T00:00:00"/>
        <d v="2024-02-20T00:00:00"/>
        <d v="2024-03-14T00:00:00"/>
        <d v="2014-03-11T00:00:00"/>
        <d v="2024-02-27T00:00:00"/>
        <d v="2023-09-27T00:00:00"/>
        <d v="2023-11-15T00:00:00"/>
        <d v="2024-02-22T00:00:00"/>
        <d v="2024-04-17T00:00:00"/>
        <d v="2024-04-16T00:00:00"/>
        <d v="2024-03-28T00:00:00"/>
        <d v="2024-04-24T00:00:00"/>
        <d v="2023-11-08T00:00:00"/>
        <d v="2024-02-05T00:00:00"/>
        <d v="2023-11-16T00:00:00"/>
        <d v="2024-05-08T00:00:00"/>
        <d v="2024-02-23T00:00:00"/>
        <d v="2024-03-20T00:00:00"/>
        <d v="2023-11-14T00:00:00"/>
        <d v="2023-11-30T00:00:00"/>
        <d v="2024-05-02T00:00:00"/>
        <d v="2024-04-04T00:00:00"/>
        <d v="2024-06-03T00:00:00"/>
        <d v="2024-05-23T00:00:00"/>
        <d v="2024-05-24T00:00:00"/>
        <d v="2024-06-25T00:00:00"/>
        <d v="2024-05-15T00:00:00"/>
        <d v="2024-04-18T00:00:00"/>
        <d v="2024-06-11T00:00:00"/>
        <d v="2024-06-18T00:00:00"/>
        <d v="2024-06-05T00:00:00"/>
        <d v="2024-05-30T00:00:00"/>
        <d v="2024-06-20T00:00:00"/>
        <d v="2024-06-21T00:00:00"/>
        <m/>
      </sharedItems>
    </cacheField>
    <cacheField name="Selection Method" numFmtId="0">
      <sharedItems containsBlank="1" count="5">
        <s v="Negotiated"/>
        <s v="Private Placement"/>
        <s v="Competitive"/>
        <s v="Competative"/>
        <m/>
      </sharedItems>
    </cacheField>
    <cacheField name="Principal Amount Issued" numFmtId="0">
      <sharedItems containsString="0" containsBlank="1" containsNumber="1" minValue="48000" maxValue="3193505000"/>
    </cacheField>
    <cacheField name="Instrument Type" numFmtId="0">
      <sharedItems containsBlank="1" count="13">
        <s v="General Obligation Bonds"/>
        <s v="Revenue Bonds"/>
        <s v="Bond Anticipation Notes"/>
        <s v="Refunding Bonds"/>
        <s v="Loan"/>
        <s v="Revenue and Refunding Bonds"/>
        <s v="Other"/>
        <s v="Revenue Notes"/>
        <s v="Revenue Note"/>
        <m/>
        <s v="Revenue Bonds "/>
        <s v="Revenue Anticipation Note"/>
        <s v="Certificate of Indebtedness"/>
      </sharedItems>
    </cacheField>
    <cacheField name="Total Legal" numFmtId="0">
      <sharedItems containsString="0" containsBlank="1" containsNumber="1" minValue="0" maxValue="3696941"/>
    </cacheField>
    <cacheField name="Total Underwriting" numFmtId="0">
      <sharedItems containsString="0" containsBlank="1" containsNumber="1" minValue="0" maxValue="9262171"/>
    </cacheField>
    <cacheField name="Total Credit Enhancement" numFmtId="0">
      <sharedItems containsString="0" containsBlank="1" containsNumber="1" containsInteger="1" minValue="0" maxValue="1381700"/>
    </cacheField>
    <cacheField name="Total Other" numFmtId="0">
      <sharedItems containsString="0" containsBlank="1" containsNumber="1" minValue="0" maxValue="2874220"/>
    </cacheField>
    <cacheField name="Total Beneficiary Organizational" numFmtId="0">
      <sharedItems containsString="0" containsBlank="1" containsNumber="1" containsInteger="1" minValue="0" maxValue="12131561"/>
    </cacheField>
    <cacheField name="Total Mortgage Banking" numFmtId="0">
      <sharedItems containsString="0" containsBlank="1" containsNumber="1" containsInteger="1" minValue="0" maxValue="529722"/>
    </cacheField>
    <cacheField name="Total Issuance and Indirect Costs" numFmtId="0">
      <sharedItems containsSemiMixedTypes="0" containsString="0" containsNumber="1" minValue="0" maxValue="15833332"/>
    </cacheField>
    <cacheField name="Bond Counsel Fees" numFmtId="0">
      <sharedItems containsString="0" containsBlank="1" containsNumber="1" minValue="0" maxValue="850000"/>
    </cacheField>
    <cacheField name="Underwriter Counsel Fees" numFmtId="0">
      <sharedItems containsString="0" containsBlank="1" containsNumber="1" minValue="0" maxValue="937164"/>
    </cacheField>
    <cacheField name="SBC Fees" numFmtId="0">
      <sharedItems containsString="0" containsBlank="1" containsNumber="1" minValue="0" maxValue="350000"/>
    </cacheField>
    <cacheField name="Issuer Fees" numFmtId="0">
      <sharedItems containsString="0" containsBlank="1" containsNumber="1" containsInteger="1" minValue="0" maxValue="290840"/>
    </cacheField>
    <cacheField name="Municipal Advisor Fees" numFmtId="0">
      <sharedItems containsString="0" containsBlank="1" containsNumber="1" containsInteger="1" minValue="0" maxValue="695177"/>
    </cacheField>
    <cacheField name="Multiple Issuances Indicator"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6">
  <r>
    <x v="0"/>
    <s v="St. Martin"/>
    <s v="Parish Council"/>
    <m/>
    <m/>
    <x v="0"/>
    <x v="0"/>
    <m/>
    <d v="2016-10-20T00:00:00"/>
    <x v="0"/>
    <x v="0"/>
    <n v="25000000"/>
    <x v="0"/>
    <n v="107490"/>
    <n v="187500"/>
    <n v="0"/>
    <n v="118300"/>
    <n v="0"/>
    <n v="0"/>
    <n v="413290"/>
    <n v="75490"/>
    <n v="0"/>
    <n v="14050"/>
    <n v="0"/>
    <n v="0"/>
    <s v="Yes"/>
  </r>
  <r>
    <x v="1"/>
    <s v="St. Tammany"/>
    <s v="City of Slidell"/>
    <m/>
    <m/>
    <x v="1"/>
    <x v="1"/>
    <m/>
    <d v="2017-10-19T00:00:00"/>
    <x v="1"/>
    <x v="1"/>
    <n v="19000000"/>
    <x v="1"/>
    <n v="120176"/>
    <n v="0"/>
    <n v="0"/>
    <n v="77748"/>
    <n v="0"/>
    <n v="0"/>
    <n v="197924"/>
    <n v="87825"/>
    <n v="0"/>
    <n v="10560"/>
    <n v="0"/>
    <n v="64668"/>
    <s v="Yes"/>
  </r>
  <r>
    <x v="2"/>
    <s v="Calcasieu"/>
    <m/>
    <s v="Recreation District No. 1"/>
    <m/>
    <x v="2"/>
    <x v="2"/>
    <m/>
    <d v="2018-08-16T00:00:00"/>
    <x v="2"/>
    <x v="0"/>
    <n v="9500000"/>
    <x v="1"/>
    <n v="128109"/>
    <n v="160891"/>
    <n v="70789"/>
    <n v="99721"/>
    <n v="0"/>
    <n v="0"/>
    <n v="459510"/>
    <n v="68109"/>
    <n v="60000"/>
    <n v="11275"/>
    <n v="0"/>
    <n v="39000"/>
    <s v="Yes"/>
  </r>
  <r>
    <x v="3"/>
    <s v="Red River"/>
    <s v="Town of Coushatta"/>
    <m/>
    <m/>
    <x v="3"/>
    <x v="1"/>
    <m/>
    <d v="2018-11-15T00:00:00"/>
    <x v="3"/>
    <x v="1"/>
    <n v="4174000"/>
    <x v="1"/>
    <n v="35926"/>
    <n v="0"/>
    <n v="0"/>
    <n v="7279"/>
    <n v="680000"/>
    <n v="0"/>
    <n v="723205"/>
    <n v="35926"/>
    <n v="0"/>
    <n v="2529"/>
    <n v="0"/>
    <n v="0"/>
    <m/>
  </r>
  <r>
    <x v="4"/>
    <s v="Bossier"/>
    <s v="Town of Haughton"/>
    <m/>
    <m/>
    <x v="4"/>
    <x v="1"/>
    <m/>
    <d v="2018-12-13T00:00:00"/>
    <x v="4"/>
    <x v="1"/>
    <n v="6849000"/>
    <x v="2"/>
    <n v="21881"/>
    <n v="0"/>
    <n v="0"/>
    <n v="4600"/>
    <n v="29704"/>
    <n v="0"/>
    <n v="56185"/>
    <n v="21881"/>
    <n v="0"/>
    <n v="100"/>
    <n v="0"/>
    <n v="0"/>
    <m/>
  </r>
  <r>
    <x v="4"/>
    <s v="Bossier"/>
    <s v="Town of Haughton"/>
    <m/>
    <m/>
    <x v="4"/>
    <x v="1"/>
    <m/>
    <d v="2018-12-13T00:00:00"/>
    <x v="5"/>
    <x v="1"/>
    <n v="6849000"/>
    <x v="1"/>
    <n v="43300"/>
    <n v="0"/>
    <n v="0"/>
    <n v="8542"/>
    <n v="666716"/>
    <n v="0"/>
    <n v="718558"/>
    <n v="43300"/>
    <n v="0"/>
    <n v="4042"/>
    <n v="0"/>
    <n v="0"/>
    <s v="Yes"/>
  </r>
  <r>
    <x v="5"/>
    <s v="St. Tammany"/>
    <s v="School Board"/>
    <s v="Parishwide School District No. 12"/>
    <m/>
    <x v="5"/>
    <x v="3"/>
    <m/>
    <d v="2019-02-21T00:00:00"/>
    <x v="6"/>
    <x v="2"/>
    <n v="25000000"/>
    <x v="0"/>
    <n v="204560"/>
    <n v="0"/>
    <n v="0"/>
    <n v="173175"/>
    <n v="0"/>
    <n v="0"/>
    <n v="377735"/>
    <n v="140860"/>
    <n v="0"/>
    <n v="38825"/>
    <n v="0"/>
    <n v="53250"/>
    <s v="Yes"/>
  </r>
  <r>
    <x v="6"/>
    <s v="Caddo"/>
    <s v="School Board"/>
    <s v="Parishwide School District"/>
    <m/>
    <x v="6"/>
    <x v="3"/>
    <m/>
    <d v="2019-02-21T00:00:00"/>
    <x v="7"/>
    <x v="0"/>
    <n v="9500000"/>
    <x v="0"/>
    <n v="227209"/>
    <n v="95000"/>
    <n v="79691"/>
    <n v="107354"/>
    <n v="0"/>
    <n v="0"/>
    <n v="509254"/>
    <n v="96852"/>
    <n v="0"/>
    <n v="22330"/>
    <n v="0"/>
    <n v="24000"/>
    <s v="Yes"/>
  </r>
  <r>
    <x v="7"/>
    <s v="Multiple Parishes"/>
    <m/>
    <s v="Bayou Lafourche Fresh Water District"/>
    <m/>
    <x v="7"/>
    <x v="2"/>
    <m/>
    <d v="2019-08-15T00:00:00"/>
    <x v="8"/>
    <x v="1"/>
    <n v="65000000"/>
    <x v="1"/>
    <n v="95500"/>
    <n v="0"/>
    <n v="0"/>
    <n v="29525"/>
    <n v="0"/>
    <n v="0"/>
    <n v="125025"/>
    <n v="95500"/>
    <n v="0"/>
    <n v="29525"/>
    <n v="0"/>
    <n v="0"/>
    <m/>
  </r>
  <r>
    <x v="8"/>
    <s v="Orleans"/>
    <s v="City of New Orleans"/>
    <m/>
    <m/>
    <x v="8"/>
    <x v="1"/>
    <m/>
    <d v="2019-09-19T00:00:00"/>
    <x v="9"/>
    <x v="2"/>
    <n v="300000000"/>
    <x v="0"/>
    <n v="208620"/>
    <n v="0"/>
    <n v="0"/>
    <n v="599219"/>
    <n v="0"/>
    <n v="0"/>
    <n v="807839"/>
    <n v="121103"/>
    <n v="0"/>
    <n v="111775"/>
    <n v="0"/>
    <n v="178620"/>
    <m/>
  </r>
  <r>
    <x v="9"/>
    <s v="Orleans"/>
    <s v="City of New Orleans"/>
    <m/>
    <m/>
    <x v="9"/>
    <x v="1"/>
    <s v=" (DEQ Project)"/>
    <d v="2022-09-19T00:00:00"/>
    <x v="10"/>
    <x v="1"/>
    <n v="11110000"/>
    <x v="1"/>
    <n v="147435"/>
    <n v="0"/>
    <n v="0"/>
    <n v="114875"/>
    <n v="0"/>
    <n v="0"/>
    <n v="262310"/>
    <n v="69200"/>
    <n v="0"/>
    <n v="12105"/>
    <n v="0"/>
    <n v="100270"/>
    <m/>
  </r>
  <r>
    <x v="10"/>
    <s v="Ascension"/>
    <s v="School Board"/>
    <s v="Parishwide School District"/>
    <m/>
    <x v="10"/>
    <x v="3"/>
    <m/>
    <d v="2022-02-20T00:00:00"/>
    <x v="11"/>
    <x v="0"/>
    <n v="40000000"/>
    <x v="0"/>
    <n v="270756"/>
    <n v="980000"/>
    <n v="0"/>
    <n v="443683"/>
    <n v="0"/>
    <n v="0"/>
    <n v="1694439"/>
    <n v="127240"/>
    <n v="93516"/>
    <n v="61550"/>
    <n v="0"/>
    <n v="280000"/>
    <m/>
  </r>
  <r>
    <x v="11"/>
    <s v="Calcasieu"/>
    <m/>
    <s v="Waterworks District No. 14"/>
    <s v="Ward 5"/>
    <x v="11"/>
    <x v="2"/>
    <m/>
    <d v="2020-04-16T00:00:00"/>
    <x v="12"/>
    <x v="0"/>
    <n v="2370000"/>
    <x v="3"/>
    <n v="46240"/>
    <n v="29625"/>
    <n v="0"/>
    <n v="7839"/>
    <n v="0"/>
    <n v="0"/>
    <n v="83704"/>
    <n v="29990"/>
    <n v="16250"/>
    <n v="1447"/>
    <n v="0"/>
    <n v="0"/>
    <m/>
  </r>
  <r>
    <x v="12"/>
    <s v="Ascension"/>
    <s v="City of Gonzales"/>
    <m/>
    <m/>
    <x v="12"/>
    <x v="1"/>
    <s v=" (LDH Program)"/>
    <d v="2020-04-16T00:00:00"/>
    <x v="13"/>
    <x v="1"/>
    <n v="2400000"/>
    <x v="1"/>
    <n v="28420"/>
    <n v="0"/>
    <n v="0"/>
    <n v="1465"/>
    <n v="0"/>
    <n v="0"/>
    <n v="29885"/>
    <n v="28420"/>
    <n v="0"/>
    <n v="1465"/>
    <n v="0"/>
    <n v="0"/>
    <m/>
  </r>
  <r>
    <x v="13"/>
    <s v="Jefferson"/>
    <s v="School Board"/>
    <m/>
    <m/>
    <x v="13"/>
    <x v="3"/>
    <m/>
    <d v="2020-05-21T00:00:00"/>
    <x v="7"/>
    <x v="0"/>
    <n v="17500000"/>
    <x v="1"/>
    <n v="81025"/>
    <n v="105000"/>
    <n v="0"/>
    <n v="63700"/>
    <n v="0"/>
    <n v="0"/>
    <n v="249725"/>
    <n v="61025"/>
    <n v="0"/>
    <n v="9525"/>
    <n v="0"/>
    <n v="26250"/>
    <m/>
  </r>
  <r>
    <x v="14"/>
    <s v="Lafayette"/>
    <s v="City of Lafayette"/>
    <m/>
    <m/>
    <x v="14"/>
    <x v="1"/>
    <m/>
    <d v="2020-05-21T00:00:00"/>
    <x v="14"/>
    <x v="0"/>
    <n v="78415000"/>
    <x v="3"/>
    <n v="216713"/>
    <n v="529301"/>
    <n v="110957"/>
    <n v="190259"/>
    <n v="0"/>
    <n v="0"/>
    <n v="1047230"/>
    <n v="106713"/>
    <n v="100000"/>
    <n v="34220"/>
    <n v="0"/>
    <n v="0"/>
    <m/>
  </r>
  <r>
    <x v="15"/>
    <s v="Lafayette"/>
    <s v="Lafayette Public Power Authority"/>
    <m/>
    <m/>
    <x v="15"/>
    <x v="4"/>
    <m/>
    <d v="2020-05-21T00:00:00"/>
    <x v="14"/>
    <x v="0"/>
    <n v="38755000"/>
    <x v="3"/>
    <n v="156453"/>
    <n v="271285"/>
    <n v="66489"/>
    <n v="87738"/>
    <n v="0"/>
    <n v="0"/>
    <n v="581965"/>
    <n v="76453"/>
    <n v="72500"/>
    <n v="19215"/>
    <n v="0"/>
    <n v="0"/>
    <m/>
  </r>
  <r>
    <x v="16"/>
    <s v="Lafayette"/>
    <s v="City of Lafayette"/>
    <m/>
    <m/>
    <x v="14"/>
    <x v="1"/>
    <m/>
    <d v="2020-05-21T00:00:00"/>
    <x v="14"/>
    <x v="0"/>
    <n v="14140000"/>
    <x v="3"/>
    <n v="122342"/>
    <n v="106050"/>
    <n v="49401"/>
    <n v="36993"/>
    <n v="0"/>
    <n v="0"/>
    <n v="314786"/>
    <n v="57342"/>
    <n v="55000"/>
    <n v="7845"/>
    <n v="0"/>
    <n v="0"/>
    <m/>
  </r>
  <r>
    <x v="17"/>
    <s v="Lafayette"/>
    <s v="City of Broussard"/>
    <m/>
    <m/>
    <x v="16"/>
    <x v="1"/>
    <m/>
    <d v="2020-06-18T00:00:00"/>
    <x v="15"/>
    <x v="0"/>
    <n v="13670000"/>
    <x v="3"/>
    <n v="79153"/>
    <n v="102525"/>
    <n v="90759"/>
    <n v="82670"/>
    <n v="0"/>
    <n v="0"/>
    <n v="355107"/>
    <n v="59153"/>
    <n v="0"/>
    <n v="7610"/>
    <n v="0"/>
    <n v="41010"/>
    <m/>
  </r>
  <r>
    <x v="18"/>
    <s v="Iberville"/>
    <s v="City of Plaquemine"/>
    <m/>
    <m/>
    <x v="17"/>
    <x v="1"/>
    <s v=" (DEQ Project)"/>
    <d v="2020-09-17T00:00:00"/>
    <x v="16"/>
    <x v="0"/>
    <n v="1500000"/>
    <x v="1"/>
    <n v="32262"/>
    <n v="0"/>
    <n v="0"/>
    <n v="8425"/>
    <n v="0"/>
    <n v="0"/>
    <n v="40687"/>
    <n v="22875"/>
    <n v="0"/>
    <n v="925"/>
    <n v="0"/>
    <n v="5000"/>
    <m/>
  </r>
  <r>
    <x v="19"/>
    <s v="Ouachita"/>
    <s v="Monroe City School Board"/>
    <s v="City of Monroe Special School District"/>
    <m/>
    <x v="18"/>
    <x v="3"/>
    <m/>
    <d v="2020-07-16T00:00:00"/>
    <x v="17"/>
    <x v="1"/>
    <n v="32765000"/>
    <x v="1"/>
    <n v="148092"/>
    <n v="188750"/>
    <n v="0"/>
    <n v="109838"/>
    <n v="0"/>
    <n v="0"/>
    <n v="446680"/>
    <n v="118092"/>
    <n v="20000"/>
    <n v="17838"/>
    <n v="0"/>
    <n v="76000"/>
    <s v="Yes"/>
  </r>
  <r>
    <x v="20"/>
    <s v="Caldwell"/>
    <s v="Town of Columbia "/>
    <m/>
    <m/>
    <x v="19"/>
    <x v="1"/>
    <m/>
    <d v="2020-08-20T00:00:00"/>
    <x v="18"/>
    <x v="1"/>
    <n v="643241.98"/>
    <x v="1"/>
    <n v="18145"/>
    <n v="0"/>
    <n v="5789"/>
    <n v="11455"/>
    <n v="0"/>
    <n v="0"/>
    <n v="35389"/>
    <n v="10645"/>
    <n v="0"/>
    <n v="886"/>
    <n v="0"/>
    <n v="0"/>
    <m/>
  </r>
  <r>
    <x v="21"/>
    <s v="St. Mary"/>
    <s v="School Board"/>
    <s v="Special School District No. 1"/>
    <s v="Ward 5"/>
    <x v="20"/>
    <x v="3"/>
    <m/>
    <d v="2020-09-17T00:00:00"/>
    <x v="19"/>
    <x v="1"/>
    <n v="9685000"/>
    <x v="3"/>
    <n v="66556"/>
    <n v="77480"/>
    <n v="87393"/>
    <n v="34152"/>
    <n v="0"/>
    <n v="0"/>
    <n v="265581"/>
    <n v="46556"/>
    <n v="0"/>
    <n v="5602"/>
    <n v="0"/>
    <n v="0"/>
    <m/>
  </r>
  <r>
    <x v="22"/>
    <s v="Beauregard"/>
    <m/>
    <s v="Waterworks District No. 6"/>
    <m/>
    <x v="21"/>
    <x v="2"/>
    <m/>
    <d v="2020-11-19T00:00:00"/>
    <x v="20"/>
    <x v="1"/>
    <n v="1043000"/>
    <x v="1"/>
    <n v="8518"/>
    <n v="0"/>
    <n v="0"/>
    <n v="5651"/>
    <n v="517150"/>
    <n v="0"/>
    <n v="531319"/>
    <n v="8518"/>
    <n v="0"/>
    <n v="561"/>
    <n v="0"/>
    <n v="0"/>
    <m/>
  </r>
  <r>
    <x v="23"/>
    <s v="Rapides"/>
    <s v="School Board"/>
    <s v="Rigolette School District No. 11"/>
    <m/>
    <x v="22"/>
    <x v="3"/>
    <m/>
    <d v="2020-11-19T00:00:00"/>
    <x v="21"/>
    <x v="0"/>
    <n v="10475000"/>
    <x v="3"/>
    <n v="63975"/>
    <n v="73325"/>
    <n v="21394"/>
    <n v="44138"/>
    <n v="0"/>
    <n v="0"/>
    <n v="202832"/>
    <n v="52475"/>
    <n v="7500"/>
    <n v="6013"/>
    <n v="0"/>
    <n v="10475"/>
    <m/>
  </r>
  <r>
    <x v="24"/>
    <s v="West Carroll"/>
    <s v="Village of Kilbourne"/>
    <m/>
    <m/>
    <x v="23"/>
    <x v="1"/>
    <m/>
    <d v="2020-11-19T00:00:00"/>
    <x v="22"/>
    <x v="1"/>
    <n v="48000"/>
    <x v="1"/>
    <n v="970"/>
    <n v="0"/>
    <n v="0"/>
    <n v="373"/>
    <n v="0"/>
    <n v="0"/>
    <n v="1343"/>
    <n v="970"/>
    <n v="0"/>
    <n v="100"/>
    <n v="0"/>
    <n v="0"/>
    <m/>
  </r>
  <r>
    <x v="25"/>
    <s v="Iberville"/>
    <s v="Parish Council"/>
    <m/>
    <m/>
    <x v="24"/>
    <x v="0"/>
    <m/>
    <d v="2021-02-25T00:00:00"/>
    <x v="12"/>
    <x v="1"/>
    <n v="7500000"/>
    <x v="1"/>
    <n v="43824"/>
    <n v="0"/>
    <n v="0"/>
    <n v="6650"/>
    <n v="0"/>
    <n v="0"/>
    <n v="50474"/>
    <n v="43824"/>
    <n v="0"/>
    <n v="4650"/>
    <n v="0"/>
    <n v="0"/>
    <m/>
  </r>
  <r>
    <x v="26"/>
    <s v="Avoyelles"/>
    <m/>
    <s v="Hospital District No. 1"/>
    <m/>
    <x v="25"/>
    <x v="2"/>
    <m/>
    <d v="2021-02-25T00:00:00"/>
    <x v="23"/>
    <x v="1"/>
    <n v="1000000"/>
    <x v="4"/>
    <n v="1150"/>
    <n v="0"/>
    <n v="0"/>
    <n v="900"/>
    <n v="0"/>
    <n v="0"/>
    <n v="2050"/>
    <n v="1150"/>
    <n v="0"/>
    <n v="0"/>
    <n v="0"/>
    <n v="0"/>
    <m/>
  </r>
  <r>
    <x v="27"/>
    <s v="Richland"/>
    <s v="School Board"/>
    <s v="School District No. 2"/>
    <m/>
    <x v="26"/>
    <x v="3"/>
    <m/>
    <d v="2021-02-25T00:00:00"/>
    <x v="24"/>
    <x v="0"/>
    <n v="1750000"/>
    <x v="0"/>
    <n v="33270"/>
    <n v="13125"/>
    <n v="0"/>
    <n v="34560"/>
    <n v="0"/>
    <n v="0"/>
    <n v="80955"/>
    <n v="18270"/>
    <n v="0"/>
    <n v="1075"/>
    <n v="0"/>
    <n v="7000"/>
    <m/>
  </r>
  <r>
    <x v="28"/>
    <s v="Richland"/>
    <s v="School Board"/>
    <s v="School District No. 3"/>
    <m/>
    <x v="27"/>
    <x v="3"/>
    <m/>
    <d v="2021-02-25T00:00:00"/>
    <x v="24"/>
    <x v="0"/>
    <n v="12325000"/>
    <x v="0"/>
    <n v="51695"/>
    <n v="92438"/>
    <n v="0"/>
    <n v="128161"/>
    <n v="0"/>
    <n v="0"/>
    <n v="272294"/>
    <n v="36695"/>
    <n v="0"/>
    <n v="6938"/>
    <n v="0"/>
    <n v="49300"/>
    <m/>
  </r>
  <r>
    <x v="29"/>
    <s v="St. Charles "/>
    <m/>
    <s v="Hospital Service District No. 1"/>
    <m/>
    <x v="28"/>
    <x v="2"/>
    <m/>
    <d v="2021-02-25T00:00:00"/>
    <x v="25"/>
    <x v="1"/>
    <n v="17000000"/>
    <x v="0"/>
    <n v="40000"/>
    <n v="0"/>
    <n v="73275"/>
    <n v="0"/>
    <n v="0"/>
    <n v="0"/>
    <n v="113275"/>
    <n v="40000"/>
    <n v="0"/>
    <n v="9275"/>
    <n v="0"/>
    <n v="58000"/>
    <m/>
  </r>
  <r>
    <x v="30"/>
    <s v="St. Tammany"/>
    <m/>
    <s v="Hospital Service District No. 2"/>
    <m/>
    <x v="29"/>
    <x v="2"/>
    <m/>
    <d v="2021-02-25T00:00:00"/>
    <x v="15"/>
    <x v="0"/>
    <n v="23110000"/>
    <x v="0"/>
    <n v="62934"/>
    <n v="173325"/>
    <n v="138608"/>
    <n v="39175"/>
    <n v="0"/>
    <n v="0"/>
    <n v="414042"/>
    <n v="41534"/>
    <n v="0"/>
    <n v="12175"/>
    <n v="0"/>
    <n v="0"/>
    <m/>
  </r>
  <r>
    <x v="31"/>
    <s v="St. James"/>
    <s v="School Board"/>
    <s v="Consolidated School District "/>
    <m/>
    <x v="30"/>
    <x v="3"/>
    <m/>
    <d v="2021-02-25T00:00:00"/>
    <x v="26"/>
    <x v="0"/>
    <n v="61730000"/>
    <x v="3"/>
    <n v="84985"/>
    <n v="493840"/>
    <n v="285713"/>
    <n v="140611"/>
    <n v="0"/>
    <n v="0"/>
    <n v="1005149"/>
    <n v="62485"/>
    <n v="0"/>
    <n v="28381"/>
    <n v="0"/>
    <n v="63230"/>
    <m/>
  </r>
  <r>
    <x v="32"/>
    <s v="Livingston"/>
    <s v="School Board"/>
    <s v="School District No. 1"/>
    <m/>
    <x v="31"/>
    <x v="3"/>
    <m/>
    <d v="2021-02-25T00:00:00"/>
    <x v="27"/>
    <x v="0"/>
    <n v="13000000"/>
    <x v="0"/>
    <n v="58370"/>
    <n v="100750"/>
    <n v="36311"/>
    <n v="57775"/>
    <n v="0"/>
    <n v="0"/>
    <n v="253206"/>
    <n v="38370"/>
    <n v="0"/>
    <n v="7275"/>
    <n v="0"/>
    <n v="26000"/>
    <m/>
  </r>
  <r>
    <x v="33"/>
    <s v="Allen"/>
    <s v="Town of Kinder"/>
    <m/>
    <m/>
    <x v="32"/>
    <x v="1"/>
    <s v=" (DEQ Project)"/>
    <d v="2021-03-18T00:00:00"/>
    <x v="27"/>
    <x v="1"/>
    <n v="3350000"/>
    <x v="1"/>
    <n v="45277"/>
    <n v="0"/>
    <n v="0"/>
    <n v="4535"/>
    <n v="350000"/>
    <n v="0"/>
    <n v="399812"/>
    <n v="33092"/>
    <n v="0"/>
    <n v="2035"/>
    <n v="0"/>
    <n v="0"/>
    <m/>
  </r>
  <r>
    <x v="34"/>
    <s v="Iberia"/>
    <s v="School Board"/>
    <s v="Parishwide School District"/>
    <m/>
    <x v="33"/>
    <x v="3"/>
    <m/>
    <d v="2021-03-18T00:00:00"/>
    <x v="28"/>
    <x v="0"/>
    <n v="6490000"/>
    <x v="3"/>
    <n v="65245"/>
    <n v="51920"/>
    <n v="0"/>
    <n v="34796"/>
    <n v="0"/>
    <n v="0"/>
    <n v="151961"/>
    <n v="45245"/>
    <n v="0"/>
    <n v="3844"/>
    <n v="0"/>
    <n v="6490"/>
    <m/>
  </r>
  <r>
    <x v="35"/>
    <s v="Calcasieu"/>
    <s v="West Calcasieu Parish Community Center Authority "/>
    <m/>
    <m/>
    <x v="34"/>
    <x v="4"/>
    <m/>
    <d v="2021-04-15T00:00:00"/>
    <x v="9"/>
    <x v="1"/>
    <n v="4870000"/>
    <x v="3"/>
    <n v="74043"/>
    <n v="24350"/>
    <n v="0"/>
    <n v="24031"/>
    <n v="0"/>
    <n v="0"/>
    <n v="122424"/>
    <n v="38843"/>
    <n v="0"/>
    <n v="2947"/>
    <n v="0"/>
    <n v="15000"/>
    <m/>
  </r>
  <r>
    <x v="36"/>
    <s v="St. Tammany"/>
    <s v="School Board"/>
    <s v="Parishwide School District No. 12"/>
    <m/>
    <x v="5"/>
    <x v="3"/>
    <m/>
    <d v="2021-04-15T00:00:00"/>
    <x v="27"/>
    <x v="0"/>
    <n v="9850000"/>
    <x v="3"/>
    <n v="144204"/>
    <n v="102210"/>
    <n v="0"/>
    <n v="60456"/>
    <n v="0"/>
    <n v="0"/>
    <n v="306870"/>
    <n v="104204"/>
    <n v="0"/>
    <n v="12523"/>
    <n v="0"/>
    <n v="0"/>
    <m/>
  </r>
  <r>
    <x v="37"/>
    <s v="Iberville"/>
    <s v="Town of White Castle "/>
    <m/>
    <m/>
    <x v="35"/>
    <x v="1"/>
    <m/>
    <d v="2021-04-15T00:00:00"/>
    <x v="29"/>
    <x v="0"/>
    <n v="2375000"/>
    <x v="3"/>
    <n v="49656"/>
    <n v="41563"/>
    <n v="0"/>
    <n v="16919"/>
    <n v="0"/>
    <n v="0"/>
    <n v="108138"/>
    <n v="30438"/>
    <n v="0"/>
    <n v="1450"/>
    <n v="9500"/>
    <n v="0"/>
    <m/>
  </r>
  <r>
    <x v="38"/>
    <s v="St. Mary"/>
    <s v="Parish Council"/>
    <m/>
    <m/>
    <x v="36"/>
    <x v="0"/>
    <m/>
    <d v="2021-04-15T00:00:00"/>
    <x v="30"/>
    <x v="1"/>
    <n v="1000000"/>
    <x v="1"/>
    <n v="17000"/>
    <n v="15000"/>
    <n v="0"/>
    <n v="3125"/>
    <n v="0"/>
    <n v="0"/>
    <n v="35125"/>
    <n v="17000"/>
    <n v="0"/>
    <n v="625"/>
    <n v="0"/>
    <n v="0"/>
    <m/>
  </r>
  <r>
    <x v="39"/>
    <s v="East Baton Rouge"/>
    <s v="Zachary Community School Board"/>
    <s v="Zachary Community School District No. 1"/>
    <m/>
    <x v="37"/>
    <x v="3"/>
    <m/>
    <d v="2021-04-15T00:00:00"/>
    <x v="31"/>
    <x v="0"/>
    <n v="9295000"/>
    <x v="3"/>
    <n v="57615"/>
    <n v="69713"/>
    <n v="0"/>
    <n v="49127"/>
    <n v="0"/>
    <n v="0"/>
    <n v="176455"/>
    <n v="50115"/>
    <n v="7500"/>
    <n v="5387"/>
    <n v="0"/>
    <n v="18590"/>
    <m/>
  </r>
  <r>
    <x v="40"/>
    <s v="St. Charles "/>
    <s v="Parish Council"/>
    <s v="Consolidated Waterworks District No. 1"/>
    <m/>
    <x v="38"/>
    <x v="2"/>
    <m/>
    <d v="2021-04-15T00:00:00"/>
    <x v="32"/>
    <x v="0"/>
    <n v="15025000"/>
    <x v="3"/>
    <n v="80169"/>
    <n v="151250"/>
    <n v="93365"/>
    <n v="48918"/>
    <n v="0"/>
    <n v="0"/>
    <n v="373702"/>
    <n v="60169"/>
    <n v="20000"/>
    <n v="8288"/>
    <n v="0"/>
    <n v="30050"/>
    <m/>
  </r>
  <r>
    <x v="41"/>
    <s v="Sabine"/>
    <s v="School Board"/>
    <s v="Many School District No. 34"/>
    <m/>
    <x v="39"/>
    <x v="3"/>
    <m/>
    <d v="2021-04-15T00:00:00"/>
    <x v="24"/>
    <x v="0"/>
    <n v="11745000"/>
    <x v="3"/>
    <n v="84015"/>
    <n v="80588"/>
    <n v="35525"/>
    <n v="48193"/>
    <n v="0"/>
    <n v="0"/>
    <n v="248321"/>
    <n v="56515"/>
    <n v="7500"/>
    <n v="6648"/>
    <n v="0"/>
    <n v="11745"/>
    <m/>
  </r>
  <r>
    <x v="42"/>
    <s v="Madison "/>
    <s v="City of Tallulah"/>
    <m/>
    <m/>
    <x v="40"/>
    <x v="1"/>
    <m/>
    <d v="2021-04-15T00:00:00"/>
    <x v="33"/>
    <x v="1"/>
    <n v="7095000"/>
    <x v="3"/>
    <n v="69718"/>
    <n v="97566"/>
    <n v="0"/>
    <n v="33477"/>
    <n v="0"/>
    <n v="0"/>
    <n v="200761"/>
    <n v="45718"/>
    <n v="16500"/>
    <n v="4177"/>
    <n v="0"/>
    <n v="21285"/>
    <m/>
  </r>
  <r>
    <x v="43"/>
    <s v="Richland "/>
    <s v="Town of Delhi"/>
    <m/>
    <m/>
    <x v="41"/>
    <x v="1"/>
    <m/>
    <d v="2021-04-15T00:00:00"/>
    <x v="34"/>
    <x v="1"/>
    <n v="4310000"/>
    <x v="1"/>
    <n v="42705"/>
    <n v="53875"/>
    <n v="0"/>
    <n v="5489"/>
    <n v="0"/>
    <n v="0"/>
    <n v="102069"/>
    <n v="37705"/>
    <n v="0"/>
    <n v="2611"/>
    <n v="0"/>
    <n v="2300"/>
    <m/>
  </r>
  <r>
    <x v="44"/>
    <s v="LaSalle"/>
    <m/>
    <s v="Hospital Service District No. 1"/>
    <m/>
    <x v="42"/>
    <x v="2"/>
    <m/>
    <d v="2021-05-20T00:00:00"/>
    <x v="35"/>
    <x v="1"/>
    <n v="5000000"/>
    <x v="1"/>
    <n v="33948"/>
    <n v="0"/>
    <n v="0"/>
    <n v="5775"/>
    <n v="317500"/>
    <n v="0"/>
    <n v="357223"/>
    <n v="33948"/>
    <n v="0"/>
    <n v="3025"/>
    <n v="0"/>
    <n v="0"/>
    <m/>
  </r>
  <r>
    <x v="45"/>
    <s v="Evangeline"/>
    <s v="School Board"/>
    <m/>
    <m/>
    <x v="43"/>
    <x v="3"/>
    <m/>
    <d v="2021-06-17T00:00:00"/>
    <x v="22"/>
    <x v="1"/>
    <n v="4600000"/>
    <x v="4"/>
    <n v="24093"/>
    <n v="0"/>
    <n v="0"/>
    <n v="4091"/>
    <n v="0"/>
    <n v="0"/>
    <n v="28184"/>
    <n v="24093"/>
    <n v="0"/>
    <n v="2785"/>
    <n v="0"/>
    <n v="0"/>
    <m/>
  </r>
  <r>
    <x v="46"/>
    <s v="Sabine"/>
    <m/>
    <s v="South Toledo Bend Waterworks District"/>
    <m/>
    <x v="44"/>
    <x v="2"/>
    <s v=" (LDH Program)"/>
    <d v="2021-05-20T00:00:00"/>
    <x v="36"/>
    <x v="1"/>
    <n v="2855000"/>
    <x v="1"/>
    <n v="40298"/>
    <n v="0"/>
    <n v="0"/>
    <n v="4238"/>
    <n v="335950"/>
    <n v="0"/>
    <n v="380486"/>
    <n v="28881"/>
    <n v="0"/>
    <n v="1738"/>
    <n v="0"/>
    <n v="0"/>
    <m/>
  </r>
  <r>
    <x v="47"/>
    <s v="West Baton Rouge"/>
    <s v="City of Port Allen"/>
    <m/>
    <m/>
    <x v="45"/>
    <x v="1"/>
    <m/>
    <d v="2021-05-20T00:00:00"/>
    <x v="30"/>
    <x v="1"/>
    <n v="1645000"/>
    <x v="3"/>
    <n v="39963"/>
    <n v="16450"/>
    <n v="0"/>
    <n v="9915"/>
    <n v="0"/>
    <n v="0"/>
    <n v="66328"/>
    <n v="24963"/>
    <n v="15000"/>
    <n v="1012"/>
    <n v="0"/>
    <n v="7403"/>
    <m/>
  </r>
  <r>
    <x v="48"/>
    <s v="Jefferson"/>
    <s v="School Board"/>
    <m/>
    <m/>
    <x v="13"/>
    <x v="3"/>
    <m/>
    <d v="2021-05-20T00:00:00"/>
    <x v="37"/>
    <x v="0"/>
    <n v="36625000"/>
    <x v="3"/>
    <n v="106369"/>
    <n v="219750"/>
    <n v="0"/>
    <n v="64356"/>
    <n v="0"/>
    <n v="0"/>
    <n v="390475"/>
    <n v="76369"/>
    <n v="10000"/>
    <n v="18256"/>
    <n v="0"/>
    <n v="0"/>
    <m/>
  </r>
  <r>
    <x v="49"/>
    <s v="Plaquemines"/>
    <s v="Parish Council"/>
    <m/>
    <m/>
    <x v="46"/>
    <x v="0"/>
    <m/>
    <d v="2021-05-20T00:00:00"/>
    <x v="22"/>
    <x v="1"/>
    <n v="6000000"/>
    <x v="4"/>
    <n v="22000"/>
    <n v="0"/>
    <n v="0"/>
    <n v="2500"/>
    <n v="0"/>
    <n v="0"/>
    <n v="24500"/>
    <n v="22000"/>
    <n v="0"/>
    <n v="0"/>
    <n v="0"/>
    <n v="0"/>
    <m/>
  </r>
  <r>
    <x v="50"/>
    <s v="Calcasieu"/>
    <s v="City of Westlake"/>
    <m/>
    <m/>
    <x v="47"/>
    <x v="1"/>
    <m/>
    <d v="2021-05-20T00:00:00"/>
    <x v="38"/>
    <x v="1"/>
    <n v="5785000"/>
    <x v="3"/>
    <n v="41933"/>
    <n v="0"/>
    <n v="0"/>
    <n v="27925"/>
    <n v="0"/>
    <n v="0"/>
    <n v="69858"/>
    <n v="41933"/>
    <n v="0"/>
    <n v="3457"/>
    <n v="0"/>
    <n v="18800"/>
    <m/>
  </r>
  <r>
    <x v="51"/>
    <s v="Caddo"/>
    <s v="City of Shreveport"/>
    <m/>
    <m/>
    <x v="48"/>
    <x v="1"/>
    <m/>
    <d v="2021-06-17T00:00:00"/>
    <x v="39"/>
    <x v="0"/>
    <n v="5675000"/>
    <x v="1"/>
    <n v="82240"/>
    <n v="39450"/>
    <n v="0"/>
    <n v="48146"/>
    <n v="0"/>
    <n v="0"/>
    <n v="169836"/>
    <n v="40800"/>
    <n v="31440"/>
    <n v="3396"/>
    <n v="0"/>
    <n v="35750"/>
    <m/>
  </r>
  <r>
    <x v="52"/>
    <s v="Pointe Coupee"/>
    <m/>
    <s v="Waterworks District No. 1"/>
    <m/>
    <x v="49"/>
    <x v="2"/>
    <m/>
    <d v="2021-05-20T00:00:00"/>
    <x v="14"/>
    <x v="0"/>
    <n v="2000000"/>
    <x v="1"/>
    <n v="49625"/>
    <n v="35000"/>
    <n v="0"/>
    <n v="18225"/>
    <n v="0"/>
    <n v="0"/>
    <n v="102850"/>
    <n v="28125"/>
    <n v="18500"/>
    <n v="1225"/>
    <n v="0"/>
    <n v="8500"/>
    <m/>
  </r>
  <r>
    <x v="53"/>
    <s v="Morehouse"/>
    <s v="City of Bastrop"/>
    <m/>
    <m/>
    <x v="50"/>
    <x v="1"/>
    <m/>
    <d v="2021-05-20T00:00:00"/>
    <x v="40"/>
    <x v="1"/>
    <n v="470000"/>
    <x v="1"/>
    <n v="8550"/>
    <n v="0"/>
    <n v="0"/>
    <n v="4739"/>
    <n v="0"/>
    <n v="0"/>
    <n v="13289"/>
    <n v="7050"/>
    <n v="0"/>
    <n v="306"/>
    <n v="0"/>
    <n v="3500"/>
    <m/>
  </r>
  <r>
    <x v="54"/>
    <s v="Terrebonne"/>
    <s v="Parish Council"/>
    <m/>
    <m/>
    <x v="51"/>
    <x v="0"/>
    <m/>
    <d v="2021-05-20T00:00:00"/>
    <x v="33"/>
    <x v="0"/>
    <n v="6000000"/>
    <x v="1"/>
    <n v="70275"/>
    <n v="45000"/>
    <n v="0"/>
    <n v="42375"/>
    <n v="0"/>
    <n v="0"/>
    <n v="157650"/>
    <n v="43275"/>
    <n v="27000"/>
    <n v="3575"/>
    <n v="0"/>
    <n v="15000"/>
    <m/>
  </r>
  <r>
    <x v="55"/>
    <s v="Pointe Coupee"/>
    <s v="Parish Council "/>
    <m/>
    <m/>
    <x v="52"/>
    <x v="0"/>
    <m/>
    <d v="2021-05-20T00:00:00"/>
    <x v="40"/>
    <x v="1"/>
    <n v="2500000"/>
    <x v="3"/>
    <n v="41375"/>
    <n v="20000"/>
    <n v="0"/>
    <n v="15536"/>
    <n v="0"/>
    <n v="0"/>
    <n v="76911"/>
    <n v="31375"/>
    <n v="10000"/>
    <n v="1525"/>
    <n v="0"/>
    <n v="10000"/>
    <m/>
  </r>
  <r>
    <x v="56"/>
    <s v="St. Mary"/>
    <m/>
    <s v="Recreation District No. 2"/>
    <m/>
    <x v="53"/>
    <x v="2"/>
    <m/>
    <d v="2021-05-20T00:00:00"/>
    <x v="41"/>
    <x v="1"/>
    <n v="2000000"/>
    <x v="0"/>
    <n v="19020"/>
    <n v="0"/>
    <n v="0"/>
    <n v="11975"/>
    <n v="0"/>
    <n v="0"/>
    <n v="30995"/>
    <n v="19020"/>
    <n v="0"/>
    <n v="1125"/>
    <n v="0"/>
    <n v="8250"/>
    <m/>
  </r>
  <r>
    <x v="57"/>
    <s v="St. John the Baptist"/>
    <s v="Parish Council"/>
    <m/>
    <m/>
    <x v="54"/>
    <x v="0"/>
    <m/>
    <d v="2021-06-16T00:00:00"/>
    <x v="42"/>
    <x v="0"/>
    <n v="15000000"/>
    <x v="0"/>
    <n v="65620"/>
    <n v="108750"/>
    <n v="0"/>
    <n v="66725"/>
    <n v="0"/>
    <n v="0"/>
    <n v="241095"/>
    <n v="38120"/>
    <n v="7500"/>
    <n v="8275"/>
    <n v="0"/>
    <n v="30000"/>
    <m/>
  </r>
  <r>
    <x v="58"/>
    <s v="Jefferson"/>
    <m/>
    <s v="Stonebridge Neighborhood Improvement and Beautification District"/>
    <m/>
    <x v="55"/>
    <x v="2"/>
    <m/>
    <d v="2021-07-15T00:00:00"/>
    <x v="33"/>
    <x v="1"/>
    <n v="6550000"/>
    <x v="5"/>
    <n v="30510"/>
    <n v="0"/>
    <n v="0"/>
    <n v="8378"/>
    <n v="0"/>
    <n v="0"/>
    <n v="38888"/>
    <n v="20510"/>
    <n v="0"/>
    <n v="3878"/>
    <n v="0"/>
    <n v="0"/>
    <m/>
  </r>
  <r>
    <x v="59"/>
    <s v="St. Bernard"/>
    <s v="Parish Council"/>
    <m/>
    <m/>
    <x v="56"/>
    <x v="0"/>
    <m/>
    <d v="2021-06-17T00:00:00"/>
    <x v="43"/>
    <x v="1"/>
    <n v="8080000"/>
    <x v="3"/>
    <n v="45500"/>
    <n v="80800"/>
    <n v="0"/>
    <n v="9069"/>
    <n v="0"/>
    <n v="0"/>
    <n v="135369"/>
    <n v="45500"/>
    <n v="0"/>
    <n v="4719"/>
    <n v="0"/>
    <n v="0"/>
    <m/>
  </r>
  <r>
    <x v="60"/>
    <s v="St. Bernard"/>
    <s v="Parish Council"/>
    <m/>
    <m/>
    <x v="56"/>
    <x v="0"/>
    <m/>
    <d v="2021-06-17T00:00:00"/>
    <x v="32"/>
    <x v="1"/>
    <n v="4000000"/>
    <x v="4"/>
    <n v="2940"/>
    <n v="0"/>
    <n v="0"/>
    <n v="870"/>
    <n v="0"/>
    <n v="0"/>
    <n v="3810"/>
    <n v="2940"/>
    <n v="0"/>
    <n v="0"/>
    <n v="0"/>
    <n v="0"/>
    <m/>
  </r>
  <r>
    <x v="61"/>
    <s v="Iberia"/>
    <s v="City of New Iberia"/>
    <m/>
    <m/>
    <x v="57"/>
    <x v="1"/>
    <m/>
    <d v="2021-06-17T00:00:00"/>
    <x v="44"/>
    <x v="0"/>
    <n v="12500000"/>
    <x v="5"/>
    <n v="84525"/>
    <n v="75000"/>
    <n v="0"/>
    <n v="80150"/>
    <n v="0"/>
    <n v="0"/>
    <n v="239675"/>
    <n v="57025"/>
    <n v="7500"/>
    <n v="7025"/>
    <n v="0"/>
    <n v="40625"/>
    <m/>
  </r>
  <r>
    <x v="62"/>
    <s v="Multiple Parishes"/>
    <s v="Twin Parish Port Commission"/>
    <m/>
    <m/>
    <x v="58"/>
    <x v="4"/>
    <m/>
    <d v="2021-06-17T00:00:00"/>
    <x v="45"/>
    <x v="1"/>
    <n v="4500000"/>
    <x v="4"/>
    <n v="25043"/>
    <n v="0"/>
    <n v="0"/>
    <n v="17225"/>
    <n v="0"/>
    <n v="0"/>
    <n v="42268"/>
    <n v="25043"/>
    <n v="0"/>
    <n v="2725"/>
    <n v="0"/>
    <n v="12500"/>
    <m/>
  </r>
  <r>
    <x v="63"/>
    <s v="Multiple Parishes"/>
    <s v="Twin Parish Port Commission"/>
    <m/>
    <m/>
    <x v="58"/>
    <x v="4"/>
    <m/>
    <d v="2021-06-17T00:00:00"/>
    <x v="45"/>
    <x v="1"/>
    <n v="1000000"/>
    <x v="1"/>
    <n v="11500"/>
    <n v="0"/>
    <n v="0"/>
    <n v="10125"/>
    <n v="0"/>
    <n v="0"/>
    <n v="21625"/>
    <n v="11500"/>
    <n v="0"/>
    <n v="625"/>
    <n v="0"/>
    <n v="7500"/>
    <m/>
  </r>
  <r>
    <x v="64"/>
    <s v="Lafayette"/>
    <s v="City of Youngsville"/>
    <m/>
    <m/>
    <x v="59"/>
    <x v="1"/>
    <s v=" (LDH Program)"/>
    <d v="2021-06-17T00:00:00"/>
    <x v="2"/>
    <x v="1"/>
    <n v="8500000"/>
    <x v="1"/>
    <n v="67180"/>
    <n v="0"/>
    <n v="0"/>
    <n v="35075"/>
    <n v="0"/>
    <n v="0"/>
    <n v="102255"/>
    <n v="49025"/>
    <n v="0"/>
    <n v="4950"/>
    <n v="0"/>
    <n v="27625"/>
    <m/>
  </r>
  <r>
    <x v="65"/>
    <s v="Lafourche"/>
    <s v="Parish Council"/>
    <s v="Road Sales Tax District No. 2"/>
    <m/>
    <x v="60"/>
    <x v="0"/>
    <m/>
    <d v="2021-06-17T00:00:00"/>
    <x v="33"/>
    <x v="1"/>
    <n v="3600000"/>
    <x v="1"/>
    <n v="60575"/>
    <n v="28800"/>
    <n v="0"/>
    <n v="19085"/>
    <n v="0"/>
    <n v="0"/>
    <n v="108460"/>
    <n v="60575"/>
    <n v="27500"/>
    <n v="2185"/>
    <n v="0"/>
    <n v="14400"/>
    <m/>
  </r>
  <r>
    <x v="66"/>
    <s v="Lafourche"/>
    <s v="Parish Council"/>
    <s v="Consolidated Sales Tax District A"/>
    <m/>
    <x v="61"/>
    <x v="0"/>
    <m/>
    <d v="2021-06-17T00:00:00"/>
    <x v="33"/>
    <x v="1"/>
    <n v="5200000"/>
    <x v="1"/>
    <n v="68875"/>
    <n v="41600"/>
    <n v="0"/>
    <n v="26435"/>
    <n v="0"/>
    <n v="0"/>
    <n v="136910"/>
    <n v="37875"/>
    <n v="31000"/>
    <n v="3135"/>
    <n v="0"/>
    <n v="20800"/>
    <m/>
  </r>
  <r>
    <x v="67"/>
    <s v="Assumption"/>
    <m/>
    <s v="Recreation District No. 2"/>
    <m/>
    <x v="62"/>
    <x v="2"/>
    <m/>
    <d v="2021-06-17T00:00:00"/>
    <x v="46"/>
    <x v="1"/>
    <n v="1000000"/>
    <x v="1"/>
    <n v="15520"/>
    <n v="0"/>
    <n v="0"/>
    <n v="2625"/>
    <n v="0"/>
    <n v="0"/>
    <n v="18145"/>
    <n v="15520"/>
    <n v="0"/>
    <n v="625"/>
    <n v="0"/>
    <n v="0"/>
    <m/>
  </r>
  <r>
    <x v="68"/>
    <s v="Terrebonne"/>
    <m/>
    <s v="Recreation District No. 1"/>
    <m/>
    <x v="63"/>
    <x v="2"/>
    <m/>
    <d v="2021-06-17T00:00:00"/>
    <x v="47"/>
    <x v="1"/>
    <n v="4000000"/>
    <x v="1"/>
    <n v="35090"/>
    <n v="0"/>
    <n v="0"/>
    <n v="4425"/>
    <n v="0"/>
    <n v="0"/>
    <n v="39515"/>
    <n v="35090"/>
    <n v="0"/>
    <n v="2425"/>
    <n v="0"/>
    <n v="0"/>
    <m/>
  </r>
  <r>
    <x v="69"/>
    <s v="St. Tammany"/>
    <s v="City of Slidell"/>
    <m/>
    <m/>
    <x v="1"/>
    <x v="1"/>
    <m/>
    <d v="2021-06-17T00:00:00"/>
    <x v="48"/>
    <x v="1"/>
    <n v="4920000"/>
    <x v="3"/>
    <n v="33942"/>
    <n v="30000"/>
    <n v="0"/>
    <n v="26657"/>
    <n v="0"/>
    <n v="0"/>
    <n v="90599"/>
    <n v="27442"/>
    <n v="6500"/>
    <n v="2977"/>
    <n v="0"/>
    <n v="19680"/>
    <m/>
  </r>
  <r>
    <x v="70"/>
    <s v="Tangipahoa"/>
    <m/>
    <s v="Hospital Service District No. 1"/>
    <m/>
    <x v="64"/>
    <x v="2"/>
    <s v=" (North Oaks Health System Project)"/>
    <d v="2021-07-15T00:00:00"/>
    <x v="24"/>
    <x v="0"/>
    <n v="127670000"/>
    <x v="3"/>
    <n v="262000"/>
    <n v="529831"/>
    <n v="0"/>
    <n v="396915"/>
    <n v="0"/>
    <n v="0"/>
    <n v="1188746"/>
    <n v="262000"/>
    <n v="529831"/>
    <n v="51460"/>
    <n v="0"/>
    <n v="98462"/>
    <m/>
  </r>
  <r>
    <x v="71"/>
    <s v="Orleans"/>
    <s v="City of New Orleans"/>
    <m/>
    <m/>
    <x v="8"/>
    <x v="1"/>
    <m/>
    <d v="2021-06-17T00:00:00"/>
    <x v="49"/>
    <x v="0"/>
    <n v="120735000"/>
    <x v="3"/>
    <n v="159951"/>
    <n v="219771"/>
    <n v="0"/>
    <n v="195084"/>
    <n v="0"/>
    <n v="0"/>
    <n v="574806"/>
    <n v="92193"/>
    <n v="20000"/>
    <n v="49032"/>
    <n v="0"/>
    <n v="0"/>
    <m/>
  </r>
  <r>
    <x v="72"/>
    <s v="Evangeline"/>
    <s v="Police Jury"/>
    <s v="Road and Drainage Sales Tax District No. 1"/>
    <m/>
    <x v="65"/>
    <x v="0"/>
    <m/>
    <d v="2021-06-17T00:00:00"/>
    <x v="50"/>
    <x v="0"/>
    <n v="10855000"/>
    <x v="3"/>
    <n v="81185"/>
    <n v="81413"/>
    <n v="73993"/>
    <n v="56357"/>
    <n v="0"/>
    <n v="0"/>
    <n v="292948"/>
    <n v="55735"/>
    <n v="15450"/>
    <n v="6203"/>
    <n v="0"/>
    <n v="27000"/>
    <m/>
  </r>
  <r>
    <x v="73"/>
    <s v="West Carroll"/>
    <s v="Town of Oak Grove"/>
    <m/>
    <m/>
    <x v="66"/>
    <x v="1"/>
    <s v=" (DEQ Project)"/>
    <d v="2021-06-17T00:00:00"/>
    <x v="51"/>
    <x v="1"/>
    <n v="300000"/>
    <x v="1"/>
    <n v="8500"/>
    <n v="0"/>
    <n v="0"/>
    <n v="710"/>
    <n v="0"/>
    <n v="0"/>
    <n v="9210"/>
    <n v="5000"/>
    <n v="0"/>
    <n v="195"/>
    <n v="0"/>
    <n v="0"/>
    <m/>
  </r>
  <r>
    <x v="74"/>
    <s v="Beauregard"/>
    <m/>
    <s v="Fire Protection District No. 4"/>
    <m/>
    <x v="67"/>
    <x v="2"/>
    <m/>
    <d v="2021-07-15T00:00:00"/>
    <x v="14"/>
    <x v="1"/>
    <n v="490000"/>
    <x v="4"/>
    <n v="7600"/>
    <n v="0"/>
    <n v="0"/>
    <n v="2319"/>
    <n v="0"/>
    <n v="0"/>
    <n v="9919"/>
    <n v="7600"/>
    <n v="0"/>
    <n v="319"/>
    <n v="0"/>
    <n v="0"/>
    <m/>
  </r>
  <r>
    <x v="75"/>
    <s v="Beauregard"/>
    <m/>
    <s v="Waterworks District No. 3"/>
    <m/>
    <x v="68"/>
    <x v="2"/>
    <m/>
    <d v="2021-07-15T00:00:00"/>
    <x v="52"/>
    <x v="0"/>
    <n v="2620000"/>
    <x v="3"/>
    <n v="51754"/>
    <n v="26200"/>
    <n v="25205"/>
    <n v="6905"/>
    <n v="0"/>
    <n v="0"/>
    <n v="110064"/>
    <n v="31754"/>
    <n v="20000"/>
    <n v="1597"/>
    <n v="0"/>
    <n v="0"/>
    <m/>
  </r>
  <r>
    <x v="76"/>
    <s v="St. John the Baptist"/>
    <s v="School Board"/>
    <m/>
    <m/>
    <x v="69"/>
    <x v="3"/>
    <m/>
    <d v="2021-07-15T00:00:00"/>
    <x v="33"/>
    <x v="1"/>
    <n v="9500000"/>
    <x v="4"/>
    <n v="49525"/>
    <n v="0"/>
    <n v="0"/>
    <n v="2000"/>
    <n v="0"/>
    <n v="0"/>
    <n v="51525"/>
    <n v="49525"/>
    <n v="0"/>
    <n v="0"/>
    <n v="0"/>
    <n v="7500"/>
    <m/>
  </r>
  <r>
    <x v="77"/>
    <s v="Rapides"/>
    <s v="Town of Ball"/>
    <m/>
    <m/>
    <x v="70"/>
    <x v="1"/>
    <m/>
    <d v="2021-07-15T00:00:00"/>
    <x v="53"/>
    <x v="0"/>
    <n v="1200000"/>
    <x v="1"/>
    <n v="19145"/>
    <n v="0"/>
    <n v="0"/>
    <n v="13245"/>
    <n v="0"/>
    <n v="0"/>
    <n v="32390"/>
    <n v="19145"/>
    <n v="0"/>
    <n v="745"/>
    <n v="0"/>
    <n v="0"/>
    <m/>
  </r>
  <r>
    <x v="78"/>
    <s v="Caddo"/>
    <s v="School Board"/>
    <s v="Parishwide School District"/>
    <m/>
    <x v="6"/>
    <x v="3"/>
    <m/>
    <d v="2021-07-15T00:00:00"/>
    <x v="48"/>
    <x v="0"/>
    <n v="5800000"/>
    <x v="3"/>
    <n v="62757"/>
    <n v="43500"/>
    <n v="11794"/>
    <n v="29130"/>
    <n v="0"/>
    <n v="0"/>
    <n v="147181"/>
    <n v="42757"/>
    <n v="0"/>
    <n v="3465"/>
    <n v="0"/>
    <n v="5800"/>
    <m/>
  </r>
  <r>
    <x v="79"/>
    <s v="East Baton Rouge"/>
    <s v="Capital Region Planning Commission"/>
    <m/>
    <m/>
    <x v="71"/>
    <x v="4"/>
    <m/>
    <d v="2021-07-15T00:00:00"/>
    <x v="54"/>
    <x v="1"/>
    <n v="150000"/>
    <x v="1"/>
    <n v="2500"/>
    <n v="0"/>
    <n v="0"/>
    <n v="3300"/>
    <n v="0"/>
    <n v="0"/>
    <n v="5800"/>
    <n v="2500"/>
    <n v="0"/>
    <n v="100"/>
    <n v="0"/>
    <n v="0"/>
    <m/>
  </r>
  <r>
    <x v="80"/>
    <s v="Natchitoches "/>
    <m/>
    <s v="Waterworks District No. 2"/>
    <m/>
    <x v="72"/>
    <x v="2"/>
    <m/>
    <d v="2021-07-15T00:00:00"/>
    <x v="55"/>
    <x v="1"/>
    <n v="4935000"/>
    <x v="3"/>
    <n v="52275"/>
    <n v="49350"/>
    <n v="0"/>
    <n v="28862"/>
    <n v="0"/>
    <n v="0"/>
    <n v="130487"/>
    <n v="39775"/>
    <n v="7500"/>
    <n v="2986"/>
    <n v="0"/>
    <n v="20000"/>
    <m/>
  </r>
  <r>
    <x v="81"/>
    <s v="Natchitoches "/>
    <s v="Village of Natchez"/>
    <m/>
    <m/>
    <x v="73"/>
    <x v="1"/>
    <m/>
    <d v="2021-08-19T00:00:00"/>
    <x v="56"/>
    <x v="1"/>
    <n v="540000"/>
    <x v="1"/>
    <n v="14495"/>
    <n v="0"/>
    <n v="0"/>
    <n v="2099"/>
    <n v="94000"/>
    <n v="0"/>
    <n v="110594"/>
    <n v="14495"/>
    <n v="0"/>
    <n v="349"/>
    <n v="0"/>
    <n v="0"/>
    <m/>
  </r>
  <r>
    <x v="82"/>
    <s v="Bienville"/>
    <s v="School Board"/>
    <s v="Special School District No. 16-37"/>
    <m/>
    <x v="74"/>
    <x v="3"/>
    <m/>
    <d v="2021-08-19T00:00:00"/>
    <x v="57"/>
    <x v="1"/>
    <n v="1053000"/>
    <x v="3"/>
    <n v="12226"/>
    <n v="0"/>
    <n v="0"/>
    <n v="5657"/>
    <n v="0"/>
    <n v="0"/>
    <n v="17883"/>
    <n v="12226"/>
    <n v="0"/>
    <n v="661"/>
    <n v="0"/>
    <n v="2500"/>
    <m/>
  </r>
  <r>
    <x v="83"/>
    <s v="St. Helena"/>
    <m/>
    <s v="Fire Protection District No. 4"/>
    <m/>
    <x v="75"/>
    <x v="2"/>
    <m/>
    <d v="2021-08-19T00:00:00"/>
    <x v="58"/>
    <x v="1"/>
    <n v="750000"/>
    <x v="0"/>
    <n v="9575"/>
    <n v="0"/>
    <n v="0"/>
    <n v="3475"/>
    <n v="0"/>
    <n v="0"/>
    <n v="13050"/>
    <n v="9575"/>
    <n v="0"/>
    <n v="475"/>
    <n v="0"/>
    <n v="0"/>
    <m/>
  </r>
  <r>
    <x v="84"/>
    <s v="DeSoto"/>
    <s v="School Board"/>
    <s v="School District No. 3"/>
    <m/>
    <x v="76"/>
    <x v="3"/>
    <m/>
    <d v="2021-08-19T00:00:00"/>
    <x v="59"/>
    <x v="2"/>
    <n v="8500000"/>
    <x v="0"/>
    <n v="55170"/>
    <n v="0"/>
    <n v="0"/>
    <n v="40550"/>
    <n v="0"/>
    <n v="0"/>
    <n v="95720"/>
    <n v="33370"/>
    <n v="0"/>
    <n v="4950"/>
    <n v="0"/>
    <n v="17000"/>
    <m/>
  </r>
  <r>
    <x v="85"/>
    <s v="DeSoto"/>
    <s v="City of Mansfield"/>
    <m/>
    <m/>
    <x v="77"/>
    <x v="1"/>
    <m/>
    <d v="2021-08-19T00:00:00"/>
    <x v="19"/>
    <x v="1"/>
    <n v="3365000"/>
    <x v="3"/>
    <n v="30481.4"/>
    <n v="0"/>
    <n v="0"/>
    <n v="33805"/>
    <n v="0"/>
    <n v="0"/>
    <n v="64286.400000000001"/>
    <n v="30481"/>
    <n v="0"/>
    <n v="2044"/>
    <n v="0"/>
    <n v="0"/>
    <m/>
  </r>
  <r>
    <x v="86"/>
    <s v="East Feliciana"/>
    <s v="Town of Slaughter"/>
    <m/>
    <m/>
    <x v="78"/>
    <x v="1"/>
    <m/>
    <d v="2021-08-19T00:00:00"/>
    <x v="60"/>
    <x v="1"/>
    <n v="1245000"/>
    <x v="3"/>
    <n v="30175"/>
    <n v="0"/>
    <n v="0"/>
    <n v="13272"/>
    <n v="0"/>
    <n v="0"/>
    <n v="43447"/>
    <n v="23675"/>
    <n v="0"/>
    <n v="772"/>
    <n v="0"/>
    <n v="10000"/>
    <m/>
  </r>
  <r>
    <x v="87"/>
    <s v="Orleans"/>
    <s v="Law Enforcement District"/>
    <m/>
    <m/>
    <x v="79"/>
    <x v="2"/>
    <m/>
    <d v="2021-08-19T00:00:00"/>
    <x v="57"/>
    <x v="1"/>
    <n v="4200000"/>
    <x v="3"/>
    <n v="42375"/>
    <n v="0"/>
    <n v="0"/>
    <n v="8145"/>
    <n v="0"/>
    <n v="0"/>
    <n v="50520"/>
    <n v="37375"/>
    <n v="0"/>
    <n v="2545"/>
    <n v="0"/>
    <n v="0"/>
    <m/>
  </r>
  <r>
    <x v="88"/>
    <s v="Ouachita"/>
    <s v="City of West Monroe"/>
    <m/>
    <m/>
    <x v="80"/>
    <x v="1"/>
    <m/>
    <d v="2021-08-19T00:00:00"/>
    <x v="61"/>
    <x v="2"/>
    <n v="17000000"/>
    <x v="1"/>
    <n v="87380"/>
    <n v="127500"/>
    <n v="39248"/>
    <n v="53311"/>
    <n v="0"/>
    <n v="0"/>
    <n v="307439"/>
    <n v="59880"/>
    <n v="7500"/>
    <n v="9275"/>
    <n v="0"/>
    <n v="17000"/>
    <m/>
  </r>
  <r>
    <x v="89"/>
    <s v="Orleans"/>
    <s v="City of New Orleans"/>
    <s v="Downtown Development District"/>
    <m/>
    <x v="81"/>
    <x v="2"/>
    <m/>
    <d v="2021-09-16T00:00:00"/>
    <x v="62"/>
    <x v="1"/>
    <n v="6500000"/>
    <x v="5"/>
    <n v="55275"/>
    <n v="0"/>
    <n v="0"/>
    <n v="52625"/>
    <n v="0"/>
    <n v="0"/>
    <n v="107900"/>
    <n v="30654"/>
    <n v="0"/>
    <n v="3850"/>
    <n v="0"/>
    <n v="42775"/>
    <m/>
  </r>
  <r>
    <x v="90"/>
    <s v="Orleans"/>
    <s v="City of New Orleans"/>
    <s v="Sewerage and Water Board of New Orleans"/>
    <m/>
    <x v="82"/>
    <x v="1"/>
    <s v=" (WIFIA Projects)"/>
    <d v="2021-08-19T00:00:00"/>
    <x v="63"/>
    <x v="0"/>
    <n v="275000000"/>
    <x v="1"/>
    <n v="442150"/>
    <n v="350000"/>
    <n v="0"/>
    <n v="562675"/>
    <n v="0"/>
    <n v="0"/>
    <n v="1354825"/>
    <n v="163897"/>
    <n v="0"/>
    <n v="103025"/>
    <n v="0"/>
    <n v="252150"/>
    <m/>
  </r>
  <r>
    <x v="91"/>
    <s v="St. Bernard"/>
    <s v="Parish Council"/>
    <m/>
    <m/>
    <x v="56"/>
    <x v="0"/>
    <m/>
    <d v="2021-08-19T00:00:00"/>
    <x v="64"/>
    <x v="0"/>
    <n v="14000000"/>
    <x v="1"/>
    <n v="79900"/>
    <n v="98000"/>
    <n v="0"/>
    <n v="51330"/>
    <n v="0"/>
    <n v="0"/>
    <n v="229230"/>
    <n v="59900"/>
    <n v="0"/>
    <n v="7775"/>
    <n v="0"/>
    <n v="19000"/>
    <m/>
  </r>
  <r>
    <x v="92"/>
    <s v="Multiple Parishes"/>
    <s v="City of Shreveport"/>
    <m/>
    <m/>
    <x v="83"/>
    <x v="1"/>
    <m/>
    <d v="2021-08-19T00:00:00"/>
    <x v="61"/>
    <x v="0"/>
    <n v="41750000"/>
    <x v="0"/>
    <n v="95191"/>
    <n v="250500"/>
    <n v="188961"/>
    <n v="129064"/>
    <n v="0"/>
    <n v="0"/>
    <n v="663716"/>
    <n v="55494"/>
    <n v="0"/>
    <n v="20563"/>
    <n v="0"/>
    <n v="33400"/>
    <m/>
  </r>
  <r>
    <x v="93"/>
    <s v="Ouachita"/>
    <s v="Monroe-West Monroe Convention and Visitors Bureau"/>
    <m/>
    <m/>
    <x v="84"/>
    <x v="4"/>
    <m/>
    <d v="2021-08-19T00:00:00"/>
    <x v="65"/>
    <x v="1"/>
    <n v="5000000"/>
    <x v="1"/>
    <n v="37949"/>
    <n v="0"/>
    <n v="0"/>
    <n v="8025"/>
    <n v="0"/>
    <n v="0"/>
    <n v="45974"/>
    <n v="37949"/>
    <n v="0"/>
    <n v="3025"/>
    <n v="0"/>
    <n v="0"/>
    <m/>
  </r>
  <r>
    <x v="94"/>
    <s v="East Baton Rouge"/>
    <m/>
    <s v="St. George Fire Protection District No. 2"/>
    <m/>
    <x v="85"/>
    <x v="2"/>
    <m/>
    <d v="2021-09-16T00:00:00"/>
    <x v="66"/>
    <x v="1"/>
    <n v="6000000"/>
    <x v="4"/>
    <n v="12700"/>
    <n v="0"/>
    <n v="0"/>
    <n v="1300"/>
    <n v="0"/>
    <n v="0"/>
    <n v="14000"/>
    <n v="12700"/>
    <n v="0"/>
    <n v="0"/>
    <n v="0"/>
    <n v="0"/>
    <m/>
  </r>
  <r>
    <x v="95"/>
    <s v="East Baton Rouge"/>
    <s v="Law Enforcement District"/>
    <m/>
    <m/>
    <x v="86"/>
    <x v="2"/>
    <m/>
    <d v="2021-09-16T00:00:00"/>
    <x v="67"/>
    <x v="1"/>
    <n v="6000000"/>
    <x v="4"/>
    <n v="8500"/>
    <n v="0"/>
    <n v="0"/>
    <n v="488"/>
    <n v="0"/>
    <n v="0"/>
    <n v="8988"/>
    <n v="8500"/>
    <n v="0"/>
    <n v="0"/>
    <n v="0"/>
    <n v="0"/>
    <m/>
  </r>
  <r>
    <x v="96"/>
    <s v="St. Tammany"/>
    <m/>
    <s v="Fire Protection District No. 9 "/>
    <m/>
    <x v="87"/>
    <x v="2"/>
    <m/>
    <d v="2021-09-16T00:00:00"/>
    <x v="68"/>
    <x v="1"/>
    <n v="100000"/>
    <x v="4"/>
    <n v="0"/>
    <n v="0"/>
    <n v="0"/>
    <n v="0"/>
    <n v="0"/>
    <n v="0"/>
    <n v="0"/>
    <n v="0"/>
    <n v="0"/>
    <n v="0"/>
    <n v="0"/>
    <n v="0"/>
    <m/>
  </r>
  <r>
    <x v="97"/>
    <s v="Beauregard"/>
    <m/>
    <s v="Waterworks District No. 3"/>
    <m/>
    <x v="68"/>
    <x v="2"/>
    <m/>
    <d v="2021-10-21T00:00:00"/>
    <x v="69"/>
    <x v="0"/>
    <n v="4000000"/>
    <x v="1"/>
    <n v="63030"/>
    <n v="50000"/>
    <n v="21542"/>
    <n v="8165"/>
    <n v="0"/>
    <n v="0"/>
    <n v="142737"/>
    <n v="36030"/>
    <n v="27000"/>
    <n v="2425"/>
    <n v="0"/>
    <n v="0"/>
    <m/>
  </r>
  <r>
    <x v="98"/>
    <s v="Calcasieu"/>
    <s v="School Board"/>
    <s v="School District No. 21"/>
    <m/>
    <x v="88"/>
    <x v="3"/>
    <m/>
    <d v="2021-09-16T00:00:00"/>
    <x v="70"/>
    <x v="0"/>
    <n v="2890000"/>
    <x v="3"/>
    <n v="52390"/>
    <n v="21675"/>
    <n v="18000"/>
    <n v="25106"/>
    <n v="0"/>
    <n v="0"/>
    <n v="117171"/>
    <n v="32390"/>
    <n v="20000"/>
    <n v="1759"/>
    <n v="0"/>
    <n v="5780"/>
    <m/>
  </r>
  <r>
    <x v="99"/>
    <s v="St. James"/>
    <s v="School Board"/>
    <m/>
    <m/>
    <x v="89"/>
    <x v="3"/>
    <m/>
    <d v="2021-09-16T00:00:00"/>
    <x v="71"/>
    <x v="1"/>
    <n v="8000000"/>
    <x v="4"/>
    <n v="27500"/>
    <n v="0"/>
    <n v="0"/>
    <n v="1500"/>
    <n v="0"/>
    <n v="0"/>
    <n v="29000"/>
    <n v="20000"/>
    <n v="0"/>
    <n v="0"/>
    <n v="0"/>
    <n v="0"/>
    <m/>
  </r>
  <r>
    <x v="100"/>
    <s v="St. John the Baptist"/>
    <s v="Parish Council"/>
    <s v="Sales Tax District"/>
    <m/>
    <x v="90"/>
    <x v="0"/>
    <s v=" (DEQ Project)"/>
    <d v="2021-09-16T00:00:00"/>
    <x v="58"/>
    <x v="1"/>
    <n v="15000000"/>
    <x v="1"/>
    <n v="80925"/>
    <n v="0"/>
    <n v="0"/>
    <n v="40775"/>
    <n v="0"/>
    <n v="0"/>
    <n v="121700"/>
    <n v="59150"/>
    <n v="0"/>
    <n v="8275"/>
    <n v="0"/>
    <n v="30000"/>
    <m/>
  </r>
  <r>
    <x v="101"/>
    <s v="Vermilion"/>
    <s v="City of Abbeville"/>
    <m/>
    <m/>
    <x v="91"/>
    <x v="1"/>
    <m/>
    <d v="2021-09-16T00:00:00"/>
    <x v="67"/>
    <x v="1"/>
    <n v="3000000"/>
    <x v="4"/>
    <n v="33275"/>
    <n v="0"/>
    <n v="0"/>
    <n v="3825"/>
    <n v="0"/>
    <n v="0"/>
    <n v="37100"/>
    <n v="33275"/>
    <n v="0"/>
    <n v="1825"/>
    <n v="0"/>
    <n v="0"/>
    <m/>
  </r>
  <r>
    <x v="102"/>
    <s v="Orleans"/>
    <s v="City of New Orleans"/>
    <s v="Audubon Commission"/>
    <m/>
    <x v="92"/>
    <x v="4"/>
    <s v=" (Audubon Commission Project)"/>
    <d v="2021-10-21T00:00:00"/>
    <x v="72"/>
    <x v="2"/>
    <n v="33860000"/>
    <x v="1"/>
    <n v="108795"/>
    <n v="182891"/>
    <n v="0"/>
    <n v="117644"/>
    <n v="0"/>
    <n v="0"/>
    <n v="409330"/>
    <n v="51342"/>
    <n v="0"/>
    <n v="17012"/>
    <n v="0"/>
    <n v="47342"/>
    <m/>
  </r>
  <r>
    <x v="103"/>
    <s v="Plaquemines"/>
    <s v="Law Enforcement District"/>
    <m/>
    <m/>
    <x v="93"/>
    <x v="2"/>
    <m/>
    <d v="2021-09-16T00:00:00"/>
    <x v="73"/>
    <x v="1"/>
    <n v="2800000"/>
    <x v="4"/>
    <n v="25000"/>
    <n v="0"/>
    <n v="0"/>
    <n v="1500"/>
    <n v="0"/>
    <n v="0"/>
    <n v="26500"/>
    <n v="25000"/>
    <n v="0"/>
    <n v="0"/>
    <n v="0"/>
    <n v="0"/>
    <m/>
  </r>
  <r>
    <x v="104"/>
    <s v="Orleans"/>
    <s v="School Board"/>
    <m/>
    <m/>
    <x v="94"/>
    <x v="3"/>
    <m/>
    <d v="2021-09-16T00:00:00"/>
    <x v="19"/>
    <x v="1"/>
    <n v="65000000"/>
    <x v="4"/>
    <n v="60000"/>
    <n v="0"/>
    <n v="0"/>
    <n v="55000"/>
    <n v="0"/>
    <n v="20000"/>
    <n v="135000"/>
    <n v="60000"/>
    <n v="0"/>
    <n v="0"/>
    <n v="0"/>
    <n v="55000"/>
    <m/>
  </r>
  <r>
    <x v="105"/>
    <s v="Bossier"/>
    <s v="School Board"/>
    <s v="Parishwide School District"/>
    <m/>
    <x v="95"/>
    <x v="3"/>
    <m/>
    <d v="2021-09-16T00:00:00"/>
    <x v="48"/>
    <x v="0"/>
    <n v="27695000"/>
    <x v="3"/>
    <n v="89121"/>
    <n v="0"/>
    <n v="45779"/>
    <n v="94935"/>
    <n v="0"/>
    <n v="0"/>
    <n v="229835"/>
    <n v="69121"/>
    <n v="0"/>
    <n v="14238"/>
    <n v="0"/>
    <n v="41543"/>
    <m/>
  </r>
  <r>
    <x v="106"/>
    <s v="Avoyelles"/>
    <s v="City of Bunkie"/>
    <m/>
    <m/>
    <x v="96"/>
    <x v="1"/>
    <m/>
    <d v="2021-09-16T00:00:00"/>
    <x v="67"/>
    <x v="0"/>
    <n v="2745000"/>
    <x v="3"/>
    <n v="51672"/>
    <n v="27450"/>
    <n v="20495"/>
    <n v="7727"/>
    <n v="0"/>
    <n v="0"/>
    <n v="107344"/>
    <n v="31672"/>
    <n v="0"/>
    <n v="0"/>
    <n v="0"/>
    <n v="0"/>
    <m/>
  </r>
  <r>
    <x v="107"/>
    <s v="DeSoto"/>
    <m/>
    <s v="Waterworks District No. 1"/>
    <m/>
    <x v="97"/>
    <x v="2"/>
    <m/>
    <d v="2021-09-16T00:00:00"/>
    <x v="67"/>
    <x v="1"/>
    <n v="3020000"/>
    <x v="3"/>
    <n v="32585"/>
    <n v="0"/>
    <n v="0"/>
    <n v="35437"/>
    <n v="0"/>
    <n v="0"/>
    <n v="68022"/>
    <n v="32585"/>
    <n v="0"/>
    <n v="1837"/>
    <n v="0"/>
    <n v="0"/>
    <m/>
  </r>
  <r>
    <x v="108"/>
    <s v="St. Martin"/>
    <s v="City of St. Martinville"/>
    <m/>
    <m/>
    <x v="98"/>
    <x v="1"/>
    <m/>
    <d v="2021-09-16T00:00:00"/>
    <x v="74"/>
    <x v="1"/>
    <n v="250000"/>
    <x v="4"/>
    <n v="1500"/>
    <n v="0"/>
    <n v="0"/>
    <n v="880"/>
    <n v="0"/>
    <n v="0"/>
    <n v="2380"/>
    <n v="1500"/>
    <n v="0"/>
    <n v="0"/>
    <n v="0"/>
    <n v="0"/>
    <m/>
  </r>
  <r>
    <x v="109"/>
    <s v="Livingston"/>
    <s v="Juban Trails Community Development District"/>
    <m/>
    <m/>
    <x v="99"/>
    <x v="2"/>
    <m/>
    <d v="2021-10-21T00:00:00"/>
    <x v="75"/>
    <x v="0"/>
    <n v="4460000"/>
    <x v="1"/>
    <n v="81155"/>
    <n v="89200"/>
    <n v="0"/>
    <n v="71515"/>
    <n v="0"/>
    <n v="0"/>
    <n v="241870"/>
    <n v="38655"/>
    <n v="35000"/>
    <n v="5575"/>
    <n v="0"/>
    <n v="27000"/>
    <m/>
  </r>
  <r>
    <x v="110"/>
    <s v="Lafayette"/>
    <s v="Assessment District"/>
    <m/>
    <m/>
    <x v="100"/>
    <x v="2"/>
    <m/>
    <d v="2021-10-21T00:00:00"/>
    <x v="63"/>
    <x v="1"/>
    <n v="3000000"/>
    <x v="1"/>
    <n v="31736"/>
    <n v="0"/>
    <n v="0"/>
    <n v="3825"/>
    <n v="0"/>
    <n v="0"/>
    <n v="35561"/>
    <n v="31736"/>
    <n v="0"/>
    <n v="1825"/>
    <n v="0"/>
    <n v="0"/>
    <m/>
  </r>
  <r>
    <x v="111"/>
    <s v="Lincoln"/>
    <s v="City of Ruston"/>
    <m/>
    <m/>
    <x v="101"/>
    <x v="1"/>
    <m/>
    <d v="2022-10-21T00:00:00"/>
    <x v="76"/>
    <x v="1"/>
    <n v="23760000"/>
    <x v="3"/>
    <n v="116150"/>
    <n v="115236"/>
    <n v="0"/>
    <n v="42610"/>
    <n v="0"/>
    <n v="0"/>
    <n v="273996"/>
    <n v="71150"/>
    <n v="0"/>
    <n v="12467"/>
    <n v="0"/>
    <n v="23760"/>
    <m/>
  </r>
  <r>
    <x v="112"/>
    <s v="Avoyelles"/>
    <s v="Village of Hessmer"/>
    <m/>
    <m/>
    <x v="102"/>
    <x v="1"/>
    <m/>
    <d v="2021-10-21T00:00:00"/>
    <x v="77"/>
    <x v="1"/>
    <n v="796000"/>
    <x v="3"/>
    <n v="12940"/>
    <n v="0"/>
    <n v="0"/>
    <n v="3503"/>
    <n v="0"/>
    <n v="0"/>
    <n v="16443"/>
    <n v="12940"/>
    <n v="0"/>
    <n v="503"/>
    <n v="0"/>
    <n v="0"/>
    <m/>
  </r>
  <r>
    <x v="113"/>
    <s v="Tangipahoa"/>
    <m/>
    <s v="Water District"/>
    <m/>
    <x v="103"/>
    <x v="2"/>
    <m/>
    <d v="2021-10-21T00:00:00"/>
    <x v="76"/>
    <x v="0"/>
    <n v="9085000"/>
    <x v="1"/>
    <n v="89695"/>
    <n v="90850"/>
    <n v="57336"/>
    <n v="72904"/>
    <n v="0"/>
    <n v="0"/>
    <n v="310785"/>
    <n v="49695"/>
    <n v="35000"/>
    <n v="5272"/>
    <n v="0"/>
    <n v="40883"/>
    <m/>
  </r>
  <r>
    <x v="114"/>
    <s v="Iberia"/>
    <s v="City of Jeanerette"/>
    <m/>
    <m/>
    <x v="104"/>
    <x v="1"/>
    <m/>
    <d v="2021-10-21T00:00:00"/>
    <x v="78"/>
    <x v="1"/>
    <n v="1550000"/>
    <x v="3"/>
    <n v="37750"/>
    <n v="0"/>
    <n v="0"/>
    <n v="20995"/>
    <n v="0"/>
    <n v="0"/>
    <n v="58745"/>
    <n v="22750"/>
    <n v="15000"/>
    <n v="955"/>
    <n v="0"/>
    <n v="17500"/>
    <m/>
  </r>
  <r>
    <x v="115"/>
    <s v="Lafayette"/>
    <s v="City of Youngsville"/>
    <s v="Youngsville Sales Tax District No. 1"/>
    <m/>
    <x v="105"/>
    <x v="2"/>
    <m/>
    <d v="2021-10-21T00:00:00"/>
    <x v="64"/>
    <x v="1"/>
    <n v="5000000"/>
    <x v="1"/>
    <n v="37275"/>
    <n v="0"/>
    <n v="0"/>
    <n v="20775"/>
    <n v="0"/>
    <n v="0"/>
    <n v="58050"/>
    <n v="37275"/>
    <n v="0"/>
    <n v="3025"/>
    <n v="0"/>
    <n v="16250"/>
    <m/>
  </r>
  <r>
    <x v="116"/>
    <s v="Multiple Parishes"/>
    <s v="Caddo-Bossier Parishes Port Commission "/>
    <m/>
    <m/>
    <x v="106"/>
    <x v="4"/>
    <s v="(Project Rural Renaissance, LLC)"/>
    <d v="2021-12-16T00:00:00"/>
    <x v="79"/>
    <x v="1"/>
    <n v="55000000"/>
    <x v="1"/>
    <n v="139145"/>
    <n v="0"/>
    <n v="0"/>
    <n v="753834"/>
    <n v="0"/>
    <n v="0"/>
    <n v="892979"/>
    <n v="92150"/>
    <n v="0"/>
    <n v="59500"/>
    <n v="55000"/>
    <n v="82500"/>
    <m/>
  </r>
  <r>
    <x v="117"/>
    <s v="Livingston"/>
    <m/>
    <s v="Sewer District"/>
    <m/>
    <x v="107"/>
    <x v="2"/>
    <m/>
    <d v="2021-11-18T00:00:00"/>
    <x v="72"/>
    <x v="0"/>
    <n v="50000000"/>
    <x v="1"/>
    <n v="150900"/>
    <n v="687500"/>
    <n v="173332"/>
    <n v="188025"/>
    <n v="0"/>
    <n v="0"/>
    <n v="1199757"/>
    <n v="85900"/>
    <n v="60000"/>
    <n v="24275"/>
    <n v="0"/>
    <n v="125000"/>
    <m/>
  </r>
  <r>
    <x v="118"/>
    <s v="Jefferson"/>
    <s v="Parish Council"/>
    <s v="Consolidated Waterworks District No. 1"/>
    <m/>
    <x v="108"/>
    <x v="2"/>
    <m/>
    <d v="2021-11-18T00:00:00"/>
    <x v="80"/>
    <x v="0"/>
    <n v="94785000"/>
    <x v="1"/>
    <n v="224489"/>
    <n v="464447"/>
    <n v="486437"/>
    <n v="355075"/>
    <n v="0"/>
    <n v="0"/>
    <n v="1530448"/>
    <n v="124489"/>
    <n v="85000"/>
    <n v="39950"/>
    <n v="0"/>
    <n v="185000"/>
    <m/>
  </r>
  <r>
    <x v="119"/>
    <s v="Jefferson"/>
    <s v="Parish Council"/>
    <s v="Consolidated Waterworks District No. 2"/>
    <m/>
    <x v="109"/>
    <x v="2"/>
    <m/>
    <d v="2021-11-18T00:00:00"/>
    <x v="81"/>
    <x v="0"/>
    <n v="180780000"/>
    <x v="1"/>
    <n v="331485"/>
    <n v="885822"/>
    <n v="834904"/>
    <n v="605073"/>
    <n v="0"/>
    <n v="0"/>
    <n v="2657284"/>
    <n v="191485"/>
    <n v="125000"/>
    <n v="70048"/>
    <n v="0"/>
    <n v="350000"/>
    <m/>
  </r>
  <r>
    <x v="120"/>
    <s v="St. Bernard"/>
    <s v="Parish Council"/>
    <m/>
    <m/>
    <x v="56"/>
    <x v="0"/>
    <m/>
    <d v="2021-11-18T00:00:00"/>
    <x v="64"/>
    <x v="1"/>
    <n v="20000000"/>
    <x v="1"/>
    <n v="30500"/>
    <n v="0"/>
    <n v="0"/>
    <n v="11625"/>
    <n v="0"/>
    <n v="0"/>
    <n v="42125"/>
    <n v="30500"/>
    <n v="0"/>
    <n v="10755"/>
    <n v="0"/>
    <n v="0"/>
    <m/>
  </r>
  <r>
    <x v="121"/>
    <s v="Caddo"/>
    <m/>
    <s v="Communications District No. 1"/>
    <m/>
    <x v="110"/>
    <x v="2"/>
    <m/>
    <d v="2021-11-18T00:00:00"/>
    <x v="64"/>
    <x v="1"/>
    <n v="12240000"/>
    <x v="5"/>
    <n v="55505"/>
    <n v="0"/>
    <n v="0"/>
    <n v="21635"/>
    <n v="0"/>
    <n v="0"/>
    <n v="77140"/>
    <n v="55505"/>
    <n v="0"/>
    <n v="6895"/>
    <n v="0"/>
    <n v="12240"/>
    <m/>
  </r>
  <r>
    <x v="122"/>
    <s v="Livingston"/>
    <s v="School Board"/>
    <m/>
    <m/>
    <x v="111"/>
    <x v="3"/>
    <m/>
    <d v="2021-11-18T00:00:00"/>
    <x v="82"/>
    <x v="1"/>
    <n v="16875000"/>
    <x v="1"/>
    <n v="90056"/>
    <n v="127500"/>
    <n v="34375"/>
    <n v="75463"/>
    <n v="0"/>
    <n v="0"/>
    <n v="327394"/>
    <n v="60556"/>
    <n v="7500"/>
    <n v="9213"/>
    <n v="0"/>
    <n v="33750"/>
    <m/>
  </r>
  <r>
    <x v="123"/>
    <s v="St. Charles "/>
    <s v="Parish Council"/>
    <m/>
    <m/>
    <x v="112"/>
    <x v="0"/>
    <m/>
    <d v="2021-11-18T00:00:00"/>
    <x v="83"/>
    <x v="1"/>
    <n v="20000000"/>
    <x v="4"/>
    <n v="40000"/>
    <n v="0"/>
    <n v="0"/>
    <n v="12775"/>
    <n v="0"/>
    <n v="0"/>
    <n v="52775"/>
    <n v="25000"/>
    <n v="0"/>
    <n v="10775"/>
    <n v="0"/>
    <n v="0"/>
    <m/>
  </r>
  <r>
    <x v="124"/>
    <s v="Terrebonne"/>
    <s v="Law Enforcement District"/>
    <m/>
    <m/>
    <x v="113"/>
    <x v="2"/>
    <m/>
    <d v="2021-11-18T00:00:00"/>
    <x v="8"/>
    <x v="1"/>
    <n v="4040000"/>
    <x v="1"/>
    <n v="34865"/>
    <n v="0"/>
    <n v="0"/>
    <n v="4949"/>
    <n v="0"/>
    <n v="0"/>
    <n v="39814"/>
    <n v="34865"/>
    <n v="0"/>
    <n v="2449"/>
    <n v="0"/>
    <n v="0"/>
    <m/>
  </r>
  <r>
    <x v="125"/>
    <s v="Terrebonne"/>
    <s v="Law Enforcement District"/>
    <m/>
    <m/>
    <x v="113"/>
    <x v="2"/>
    <m/>
    <d v="2021-11-18T00:00:00"/>
    <x v="8"/>
    <x v="1"/>
    <n v="5100000"/>
    <x v="1"/>
    <n v="20000"/>
    <n v="0"/>
    <n v="0"/>
    <n v="5580"/>
    <n v="0"/>
    <n v="0"/>
    <n v="25580"/>
    <n v="20000"/>
    <n v="0"/>
    <n v="3080"/>
    <n v="0"/>
    <n v="0"/>
    <m/>
  </r>
  <r>
    <x v="126"/>
    <s v="Lafourche"/>
    <s v="Parish Council"/>
    <m/>
    <m/>
    <x v="114"/>
    <x v="0"/>
    <m/>
    <d v="2021-11-18T00:00:00"/>
    <x v="83"/>
    <x v="1"/>
    <n v="1883486.64"/>
    <x v="4"/>
    <n v="49251"/>
    <n v="7500"/>
    <n v="0"/>
    <n v="12000"/>
    <n v="0"/>
    <n v="0"/>
    <n v="68751"/>
    <n v="24251"/>
    <n v="20000"/>
    <n v="0"/>
    <n v="0"/>
    <n v="10500"/>
    <m/>
  </r>
  <r>
    <x v="127"/>
    <s v="Rapides"/>
    <s v="City of Pineville"/>
    <m/>
    <m/>
    <x v="115"/>
    <x v="1"/>
    <m/>
    <d v="2022-12-16T00:00:00"/>
    <x v="17"/>
    <x v="0"/>
    <n v="10000000"/>
    <x v="1"/>
    <n v="77530"/>
    <n v="80000"/>
    <n v="57075"/>
    <n v="42225"/>
    <n v="0"/>
    <n v="0"/>
    <n v="256830"/>
    <n v="50030"/>
    <n v="7500"/>
    <n v="5775"/>
    <n v="0"/>
    <n v="30000"/>
    <m/>
  </r>
  <r>
    <x v="128"/>
    <s v="Iberia"/>
    <s v="City of New Iberia"/>
    <s v="Economic Development District No. 3"/>
    <m/>
    <x v="116"/>
    <x v="2"/>
    <m/>
    <d v="2021-12-16T00:00:00"/>
    <x v="84"/>
    <x v="1"/>
    <n v="3000000"/>
    <x v="1"/>
    <n v="32775"/>
    <n v="0"/>
    <n v="0"/>
    <n v="13075"/>
    <n v="0"/>
    <n v="0"/>
    <n v="45850"/>
    <n v="32775"/>
    <n v="0"/>
    <n v="1825"/>
    <n v="0"/>
    <n v="9750"/>
    <m/>
  </r>
  <r>
    <x v="129"/>
    <s v="St. John the Baptist"/>
    <s v="Parish Council"/>
    <m/>
    <m/>
    <x v="54"/>
    <x v="0"/>
    <m/>
    <d v="2021-12-16T00:00:00"/>
    <x v="1"/>
    <x v="1"/>
    <n v="30000000"/>
    <x v="4"/>
    <n v="70400"/>
    <n v="0"/>
    <n v="0"/>
    <n v="66475"/>
    <n v="0"/>
    <n v="0"/>
    <n v="136875"/>
    <n v="70400"/>
    <n v="0"/>
    <n v="15275"/>
    <n v="0"/>
    <n v="50000"/>
    <m/>
  </r>
  <r>
    <x v="130"/>
    <s v="St. James"/>
    <s v="School Board"/>
    <m/>
    <m/>
    <x v="89"/>
    <x v="3"/>
    <m/>
    <d v="2021-12-16T00:00:00"/>
    <x v="85"/>
    <x v="0"/>
    <n v="30000000"/>
    <x v="4"/>
    <n v="65000"/>
    <n v="75000"/>
    <n v="0"/>
    <n v="37075"/>
    <n v="0"/>
    <n v="0"/>
    <n v="177075"/>
    <n v="50000"/>
    <n v="0"/>
    <n v="15275"/>
    <n v="0"/>
    <n v="19300"/>
    <m/>
  </r>
  <r>
    <x v="131"/>
    <s v="St. James"/>
    <s v="Parish Council"/>
    <m/>
    <m/>
    <x v="117"/>
    <x v="0"/>
    <m/>
    <d v="2021-12-16T00:00:00"/>
    <x v="86"/>
    <x v="1"/>
    <n v="8000000"/>
    <x v="1"/>
    <n v="50025"/>
    <n v="0"/>
    <n v="0"/>
    <n v="32175"/>
    <n v="0"/>
    <n v="0"/>
    <n v="82200"/>
    <n v="45025"/>
    <n v="0"/>
    <n v="4675"/>
    <n v="0"/>
    <n v="0"/>
    <m/>
  </r>
  <r>
    <x v="132"/>
    <s v="St. James"/>
    <s v="Town of Lutcher"/>
    <m/>
    <m/>
    <x v="118"/>
    <x v="1"/>
    <s v=" (LDH Program)"/>
    <d v="2021-12-16T00:00:00"/>
    <x v="87"/>
    <x v="1"/>
    <n v="1050000"/>
    <x v="1"/>
    <n v="23965"/>
    <n v="0"/>
    <n v="0"/>
    <n v="7455"/>
    <n v="0"/>
    <n v="0"/>
    <n v="31420"/>
    <n v="17250"/>
    <n v="6715"/>
    <n v="655"/>
    <n v="0"/>
    <n v="5550"/>
    <m/>
  </r>
  <r>
    <x v="133"/>
    <s v="Lafourche "/>
    <m/>
    <s v="Juvenile Justice Commission"/>
    <m/>
    <x v="119"/>
    <x v="4"/>
    <m/>
    <d v="2022-01-20T00:00:00"/>
    <x v="88"/>
    <x v="1"/>
    <n v="1575000"/>
    <x v="4"/>
    <n v="51938"/>
    <n v="10000"/>
    <n v="0"/>
    <n v="13000"/>
    <n v="0"/>
    <n v="0"/>
    <n v="74938"/>
    <n v="21938"/>
    <n v="25000"/>
    <n v="0"/>
    <n v="0"/>
    <n v="10500"/>
    <m/>
  </r>
  <r>
    <x v="134"/>
    <s v="Terrebonne"/>
    <s v="Parish Council"/>
    <m/>
    <m/>
    <x v="51"/>
    <x v="0"/>
    <m/>
    <d v="2022-01-20T00:00:00"/>
    <x v="89"/>
    <x v="1"/>
    <n v="50000000"/>
    <x v="1"/>
    <n v="108400"/>
    <n v="0"/>
    <n v="0"/>
    <n v="113275"/>
    <n v="0"/>
    <n v="0"/>
    <n v="221675"/>
    <n v="88400"/>
    <n v="0"/>
    <n v="24275"/>
    <n v="0"/>
    <n v="82500"/>
    <m/>
  </r>
  <r>
    <x v="135"/>
    <s v="St. Landry"/>
    <s v="Town of Port Barre"/>
    <m/>
    <m/>
    <x v="120"/>
    <x v="1"/>
    <m/>
    <d v="2022-01-20T00:00:00"/>
    <x v="90"/>
    <x v="1"/>
    <n v="2500000"/>
    <x v="1"/>
    <n v="29337"/>
    <n v="0"/>
    <n v="0"/>
    <n v="4025"/>
    <n v="0"/>
    <n v="0"/>
    <n v="33362"/>
    <n v="29337"/>
    <n v="0"/>
    <n v="1525"/>
    <n v="0"/>
    <n v="0"/>
    <m/>
  </r>
  <r>
    <x v="136"/>
    <s v="Lincoln"/>
    <s v="Economic Development District No. 1 of the City of Ruston"/>
    <m/>
    <m/>
    <x v="121"/>
    <x v="2"/>
    <m/>
    <d v="2022-01-20T00:00:00"/>
    <x v="17"/>
    <x v="1"/>
    <n v="18015000"/>
    <x v="3"/>
    <n v="59411"/>
    <n v="62000"/>
    <n v="0"/>
    <n v="28176"/>
    <n v="0"/>
    <n v="0"/>
    <n v="149587"/>
    <n v="59411"/>
    <n v="0"/>
    <n v="9782"/>
    <n v="0"/>
    <n v="18015"/>
    <m/>
  </r>
  <r>
    <x v="137"/>
    <s v="Assumption"/>
    <m/>
    <s v="Waterworks District No. 1"/>
    <m/>
    <x v="122"/>
    <x v="2"/>
    <m/>
    <d v="2022-01-20T00:00:00"/>
    <x v="91"/>
    <x v="1"/>
    <n v="15000000"/>
    <x v="1"/>
    <n v="58063"/>
    <n v="0"/>
    <n v="0"/>
    <n v="47975"/>
    <n v="0"/>
    <n v="0"/>
    <n v="106038"/>
    <n v="58063"/>
    <n v="0"/>
    <n v="8275"/>
    <n v="0"/>
    <n v="38100"/>
    <m/>
  </r>
  <r>
    <x v="138"/>
    <s v="Jefferson"/>
    <s v="School Board"/>
    <m/>
    <m/>
    <x v="13"/>
    <x v="3"/>
    <m/>
    <d v="2022-01-20T00:00:00"/>
    <x v="92"/>
    <x v="1"/>
    <n v="150000000"/>
    <x v="1"/>
    <n v="162937"/>
    <n v="0"/>
    <n v="0"/>
    <n v="197340"/>
    <n v="0"/>
    <n v="0"/>
    <n v="360277"/>
    <n v="142937"/>
    <n v="0"/>
    <n v="59275"/>
    <n v="0"/>
    <n v="135000"/>
    <m/>
  </r>
  <r>
    <x v="139"/>
    <s v="Washington "/>
    <s v="Town of Franklinton"/>
    <m/>
    <m/>
    <x v="123"/>
    <x v="1"/>
    <m/>
    <d v="2022-01-20T00:00:00"/>
    <x v="93"/>
    <x v="1"/>
    <n v="2065000"/>
    <x v="1"/>
    <n v="28112"/>
    <n v="20650"/>
    <n v="0"/>
    <n v="13380"/>
    <n v="0"/>
    <n v="0"/>
    <n v="62142"/>
    <n v="28112"/>
    <n v="0"/>
    <n v="1264"/>
    <n v="0"/>
    <n v="9293"/>
    <m/>
  </r>
  <r>
    <x v="140"/>
    <s v="Iberia"/>
    <s v="Squirrel Run Levee and Drainage District"/>
    <m/>
    <m/>
    <x v="124"/>
    <x v="2"/>
    <m/>
    <d v="2022-02-22T00:00:00"/>
    <x v="94"/>
    <x v="1"/>
    <n v="400000"/>
    <x v="1"/>
    <n v="5000"/>
    <n v="0"/>
    <n v="0"/>
    <n v="1260"/>
    <n v="0"/>
    <n v="0"/>
    <n v="6260"/>
    <n v="5000"/>
    <n v="0"/>
    <n v="260"/>
    <n v="0"/>
    <n v="0"/>
    <m/>
  </r>
  <r>
    <x v="141"/>
    <s v="Orleans"/>
    <s v="School Board"/>
    <m/>
    <m/>
    <x v="94"/>
    <x v="3"/>
    <m/>
    <d v="2022-02-22T00:00:00"/>
    <x v="95"/>
    <x v="1"/>
    <n v="30615947"/>
    <x v="4"/>
    <n v="406797"/>
    <n v="0"/>
    <n v="0"/>
    <n v="47862"/>
    <n v="4386445"/>
    <n v="0"/>
    <n v="4841104"/>
    <n v="0"/>
    <n v="0"/>
    <n v="15552"/>
    <n v="0"/>
    <n v="0"/>
    <m/>
  </r>
  <r>
    <x v="142"/>
    <s v="Terrebonne"/>
    <m/>
    <s v="Terrebonne Levee and Conservation District"/>
    <m/>
    <x v="125"/>
    <x v="2"/>
    <m/>
    <d v="2022-02-22T00:00:00"/>
    <x v="96"/>
    <x v="1"/>
    <n v="26495000"/>
    <x v="1"/>
    <n v="85771.25"/>
    <n v="96356"/>
    <n v="0"/>
    <n v="67362.75"/>
    <n v="0"/>
    <n v="0"/>
    <n v="249490"/>
    <n v="70771.25"/>
    <n v="96356"/>
    <n v="13697.75"/>
    <n v="0"/>
    <n v="51665"/>
    <m/>
  </r>
  <r>
    <x v="143"/>
    <s v="Caldwell"/>
    <s v="Columbia Port Commission"/>
    <m/>
    <m/>
    <x v="126"/>
    <x v="2"/>
    <m/>
    <d v="2022-03-17T00:00:00"/>
    <x v="85"/>
    <x v="1"/>
    <n v="2500000"/>
    <x v="1"/>
    <n v="29395"/>
    <n v="0"/>
    <n v="0"/>
    <n v="4025"/>
    <n v="0"/>
    <n v="0"/>
    <n v="33420"/>
    <n v="29395"/>
    <n v="0"/>
    <n v="1525"/>
    <n v="0"/>
    <n v="0"/>
    <m/>
  </r>
  <r>
    <x v="144"/>
    <s v="Rapides"/>
    <m/>
    <s v="Waterworks District No. 3"/>
    <m/>
    <x v="127"/>
    <x v="2"/>
    <m/>
    <d v="2022-03-17T00:00:00"/>
    <x v="94"/>
    <x v="0"/>
    <n v="10030000"/>
    <x v="1"/>
    <n v="80507"/>
    <n v="100300"/>
    <n v="84953"/>
    <n v="35365"/>
    <n v="0"/>
    <n v="0"/>
    <n v="301125"/>
    <n v="50507"/>
    <n v="10000"/>
    <n v="5790"/>
    <n v="0"/>
    <n v="25075"/>
    <m/>
  </r>
  <r>
    <x v="145"/>
    <s v="Avoyelles"/>
    <s v="Town of Evergreen"/>
    <m/>
    <m/>
    <x v="128"/>
    <x v="1"/>
    <m/>
    <d v="2022-03-17T00:00:00"/>
    <x v="94"/>
    <x v="1"/>
    <n v="400000"/>
    <x v="1"/>
    <n v="6503"/>
    <n v="0"/>
    <n v="0"/>
    <n v="2760"/>
    <n v="0"/>
    <n v="0"/>
    <n v="9263"/>
    <n v="6503"/>
    <n v="0"/>
    <n v="260"/>
    <n v="0"/>
    <n v="0"/>
    <m/>
  </r>
  <r>
    <x v="146"/>
    <s v="St. Charles "/>
    <s v="Parish Council"/>
    <m/>
    <m/>
    <x v="129"/>
    <x v="0"/>
    <s v=" (DEQ Project)"/>
    <d v="2022-03-17T00:00:00"/>
    <x v="97"/>
    <x v="1"/>
    <n v="10000000"/>
    <x v="1"/>
    <n v="70080"/>
    <n v="0"/>
    <n v="0"/>
    <n v="8275"/>
    <n v="0"/>
    <n v="0"/>
    <n v="78355"/>
    <n v="51025"/>
    <n v="0"/>
    <n v="5775"/>
    <n v="0"/>
    <n v="0"/>
    <m/>
  </r>
  <r>
    <x v="147"/>
    <s v="Lafourche"/>
    <s v="School Board"/>
    <s v="Consolidated School District No. 1"/>
    <m/>
    <x v="130"/>
    <x v="3"/>
    <m/>
    <d v="2022-03-17T00:00:00"/>
    <x v="98"/>
    <x v="1"/>
    <n v="9990000"/>
    <x v="3"/>
    <n v="56000"/>
    <n v="49950"/>
    <n v="0"/>
    <n v="9770"/>
    <n v="0"/>
    <n v="0"/>
    <n v="115720"/>
    <n v="46000"/>
    <n v="0"/>
    <n v="5770"/>
    <n v="0"/>
    <n v="0"/>
    <m/>
  </r>
  <r>
    <x v="148"/>
    <s v="Caddo"/>
    <m/>
    <s v="North Caddo Hospital Service District"/>
    <m/>
    <x v="131"/>
    <x v="2"/>
    <m/>
    <d v="2022-03-17T00:00:00"/>
    <x v="99"/>
    <x v="1"/>
    <n v="4834000"/>
    <x v="3"/>
    <n v="44777"/>
    <n v="19336"/>
    <n v="0"/>
    <n v="6925"/>
    <n v="0"/>
    <n v="0"/>
    <n v="71038"/>
    <n v="37277"/>
    <n v="0"/>
    <n v="2925"/>
    <n v="0"/>
    <n v="0"/>
    <m/>
  </r>
  <r>
    <x v="149"/>
    <s v="Bossier"/>
    <m/>
    <s v="Benton Fire District No. 4"/>
    <m/>
    <x v="132"/>
    <x v="2"/>
    <m/>
    <d v="2022-03-17T00:00:00"/>
    <x v="80"/>
    <x v="1"/>
    <n v="2835000"/>
    <x v="1"/>
    <n v="31137"/>
    <n v="0"/>
    <n v="0"/>
    <n v="4226"/>
    <n v="0"/>
    <n v="0"/>
    <n v="35363"/>
    <n v="31137"/>
    <n v="0"/>
    <n v="1726"/>
    <n v="0"/>
    <n v="0"/>
    <m/>
  </r>
  <r>
    <x v="150"/>
    <s v="Iberville"/>
    <s v="Parish Council"/>
    <m/>
    <m/>
    <x v="24"/>
    <x v="0"/>
    <m/>
    <d v="2022-03-17T00:00:00"/>
    <x v="100"/>
    <x v="1"/>
    <n v="5565000"/>
    <x v="3"/>
    <n v="37573"/>
    <n v="0"/>
    <n v="0"/>
    <n v="12336"/>
    <n v="0"/>
    <n v="0"/>
    <n v="49909"/>
    <n v="37573"/>
    <n v="0"/>
    <n v="3479.87"/>
    <n v="0"/>
    <n v="7500"/>
    <m/>
  </r>
  <r>
    <x v="151"/>
    <s v="Lafourche"/>
    <s v="South Lafourche Levee District"/>
    <m/>
    <m/>
    <x v="133"/>
    <x v="2"/>
    <m/>
    <d v="2022-03-17T00:00:00"/>
    <x v="101"/>
    <x v="1"/>
    <n v="7500000"/>
    <x v="1"/>
    <n v="64025"/>
    <n v="0"/>
    <n v="0"/>
    <n v="31650"/>
    <n v="0"/>
    <n v="0"/>
    <n v="95675"/>
    <n v="49025"/>
    <n v="15000"/>
    <n v="4400"/>
    <n v="0"/>
    <n v="26250"/>
    <m/>
  </r>
  <r>
    <x v="152"/>
    <s v="Tensas"/>
    <s v="Police Jury"/>
    <m/>
    <m/>
    <x v="134"/>
    <x v="0"/>
    <m/>
    <d v="2022-03-17T00:00:00"/>
    <x v="102"/>
    <x v="1"/>
    <n v="460000"/>
    <x v="4"/>
    <n v="4411"/>
    <n v="0"/>
    <n v="0"/>
    <n v="1000"/>
    <n v="0"/>
    <n v="0"/>
    <n v="5411"/>
    <n v="4411"/>
    <n v="0"/>
    <n v="0"/>
    <n v="0"/>
    <n v="0"/>
    <m/>
  </r>
  <r>
    <x v="153"/>
    <s v="St. Mary"/>
    <s v="City of Morgan City"/>
    <m/>
    <m/>
    <x v="135"/>
    <x v="1"/>
    <m/>
    <d v="2022-04-21T00:00:00"/>
    <x v="85"/>
    <x v="1"/>
    <n v="1500000"/>
    <x v="4"/>
    <n v="12120"/>
    <n v="0"/>
    <n v="0"/>
    <n v="1500"/>
    <n v="0"/>
    <n v="0"/>
    <n v="13620"/>
    <n v="12120"/>
    <n v="0"/>
    <n v="0"/>
    <n v="0"/>
    <n v="0"/>
    <m/>
  </r>
  <r>
    <x v="154"/>
    <s v="St. Tammany"/>
    <s v="Lakeshore Villages Master Community Development District"/>
    <m/>
    <m/>
    <x v="136"/>
    <x v="2"/>
    <m/>
    <d v="2022-04-21T00:00:00"/>
    <x v="103"/>
    <x v="0"/>
    <n v="7370000"/>
    <x v="1"/>
    <n v="124265"/>
    <n v="140030"/>
    <n v="0"/>
    <n v="59357"/>
    <n v="0"/>
    <n v="0"/>
    <n v="323652"/>
    <n v="46765"/>
    <n v="140030"/>
    <n v="8857"/>
    <n v="0"/>
    <n v="0"/>
    <m/>
  </r>
  <r>
    <x v="155"/>
    <s v="Iberia"/>
    <m/>
    <s v="Fire Protection District No. 1"/>
    <m/>
    <x v="137"/>
    <x v="2"/>
    <m/>
    <d v="2022-04-21T00:00:00"/>
    <x v="97"/>
    <x v="0"/>
    <n v="1200000"/>
    <x v="1"/>
    <n v="19500"/>
    <n v="0"/>
    <n v="0"/>
    <n v="5245"/>
    <n v="0"/>
    <n v="0"/>
    <n v="24745"/>
    <n v="19500"/>
    <n v="0"/>
    <n v="745"/>
    <n v="0"/>
    <n v="3500"/>
    <m/>
  </r>
  <r>
    <x v="156"/>
    <s v="St. James"/>
    <s v="Town of Lutcher"/>
    <m/>
    <m/>
    <x v="138"/>
    <x v="1"/>
    <m/>
    <d v="2022-05-19T00:00:00"/>
    <x v="104"/>
    <x v="1"/>
    <n v="1250000"/>
    <x v="1"/>
    <n v="30750"/>
    <n v="0"/>
    <n v="0"/>
    <n v="13775"/>
    <n v="0"/>
    <n v="0"/>
    <n v="44525"/>
    <n v="20750"/>
    <n v="0"/>
    <n v="775"/>
    <n v="0"/>
    <n v="0"/>
    <m/>
  </r>
  <r>
    <x v="157"/>
    <s v="East Feliciana"/>
    <s v="School Board"/>
    <s v="School District No. 1"/>
    <m/>
    <x v="139"/>
    <x v="3"/>
    <m/>
    <d v="2022-05-19T00:00:00"/>
    <x v="16"/>
    <x v="1"/>
    <n v="2000000"/>
    <x v="1"/>
    <n v="30125"/>
    <n v="0"/>
    <n v="0"/>
    <n v="12647"/>
    <n v="0"/>
    <n v="0"/>
    <n v="42772"/>
    <n v="30125"/>
    <n v="0"/>
    <n v="1225"/>
    <n v="0"/>
    <n v="10000"/>
    <m/>
  </r>
  <r>
    <x v="158"/>
    <s v="Union"/>
    <s v="Town of Farmerville"/>
    <m/>
    <m/>
    <x v="140"/>
    <x v="1"/>
    <m/>
    <d v="2022-05-19T00:00:00"/>
    <x v="16"/>
    <x v="1"/>
    <n v="4135000"/>
    <x v="5"/>
    <n v="35680"/>
    <n v="0"/>
    <n v="0"/>
    <n v="16945"/>
    <n v="0"/>
    <n v="0"/>
    <n v="52625"/>
    <n v="35680"/>
    <n v="0"/>
    <n v="2506"/>
    <n v="0"/>
    <n v="13500"/>
    <m/>
  </r>
  <r>
    <x v="159"/>
    <s v="Concordia"/>
    <s v="Law Enforcement District"/>
    <m/>
    <m/>
    <x v="141"/>
    <x v="2"/>
    <m/>
    <d v="2022-05-19T00:00:00"/>
    <x v="105"/>
    <x v="1"/>
    <n v="300000"/>
    <x v="1"/>
    <n v="4500"/>
    <n v="0"/>
    <n v="0"/>
    <n v="695"/>
    <n v="0"/>
    <n v="0"/>
    <n v="5195"/>
    <n v="4500"/>
    <n v="0"/>
    <n v="195"/>
    <n v="0"/>
    <n v="0"/>
    <m/>
  </r>
  <r>
    <x v="160"/>
    <s v="Avoyelles"/>
    <s v="Town of Cottonport"/>
    <m/>
    <m/>
    <x v="142"/>
    <x v="1"/>
    <m/>
    <d v="2022-06-16T00:00:00"/>
    <x v="106"/>
    <x v="1"/>
    <n v="600000"/>
    <x v="1"/>
    <n v="9410"/>
    <n v="0"/>
    <n v="0"/>
    <n v="2885"/>
    <n v="0"/>
    <n v="0"/>
    <n v="12295"/>
    <n v="9410"/>
    <n v="0"/>
    <n v="385"/>
    <n v="0"/>
    <n v="0"/>
    <m/>
  </r>
  <r>
    <x v="161"/>
    <s v="Acadia"/>
    <s v="Police Jury"/>
    <s v="Sales Tax District No. 2"/>
    <m/>
    <x v="143"/>
    <x v="0"/>
    <m/>
    <d v="2022-06-16T00:00:00"/>
    <x v="107"/>
    <x v="1"/>
    <n v="1600000"/>
    <x v="1"/>
    <n v="24125"/>
    <n v="0"/>
    <n v="0"/>
    <n v="20230"/>
    <n v="0"/>
    <n v="0"/>
    <n v="44355"/>
    <n v="24125"/>
    <n v="0"/>
    <n v="1005"/>
    <n v="0"/>
    <n v="7425"/>
    <m/>
  </r>
  <r>
    <x v="162"/>
    <s v="Iberia "/>
    <s v="Parish Council"/>
    <m/>
    <m/>
    <x v="144"/>
    <x v="0"/>
    <m/>
    <d v="2022-06-16T00:00:00"/>
    <x v="103"/>
    <x v="1"/>
    <n v="8350000"/>
    <x v="1"/>
    <n v="69850"/>
    <n v="0"/>
    <n v="0"/>
    <n v="41075"/>
    <n v="0"/>
    <n v="0"/>
    <n v="110925"/>
    <n v="41153"/>
    <n v="0"/>
    <n v="4868"/>
    <n v="0"/>
    <n v="0"/>
    <m/>
  </r>
  <r>
    <x v="163"/>
    <s v="Caddo"/>
    <s v="City of Shreveport"/>
    <m/>
    <m/>
    <x v="48"/>
    <x v="1"/>
    <m/>
    <d v="2022-07-21T00:00:00"/>
    <x v="108"/>
    <x v="1"/>
    <n v="50140000"/>
    <x v="0"/>
    <n v="116005"/>
    <n v="376050"/>
    <n v="0"/>
    <n v="140017"/>
    <n v="0"/>
    <n v="0"/>
    <n v="632072"/>
    <n v="88505"/>
    <n v="0"/>
    <n v="24324"/>
    <n v="0"/>
    <n v="0"/>
    <m/>
  </r>
  <r>
    <x v="164"/>
    <s v="DeSoto"/>
    <m/>
    <s v="Waterworks District No. 1 "/>
    <m/>
    <x v="97"/>
    <x v="2"/>
    <m/>
    <d v="2022-07-21T00:00:00"/>
    <x v="109"/>
    <x v="1"/>
    <n v="2000000"/>
    <x v="1"/>
    <n v="26091"/>
    <n v="0"/>
    <n v="0"/>
    <n v="2750"/>
    <n v="0"/>
    <n v="0"/>
    <n v="28841"/>
    <n v="26091"/>
    <n v="0"/>
    <n v="1250"/>
    <n v="0"/>
    <n v="0"/>
    <m/>
  </r>
  <r>
    <x v="165"/>
    <s v="Natchitoches "/>
    <s v="City of Natchitoches"/>
    <m/>
    <m/>
    <x v="145"/>
    <x v="1"/>
    <m/>
    <d v="2022-07-21T00:00:00"/>
    <x v="110"/>
    <x v="1"/>
    <n v="2000000"/>
    <x v="1"/>
    <n v="35125"/>
    <n v="0"/>
    <n v="0"/>
    <n v="12348"/>
    <n v="0"/>
    <n v="0"/>
    <n v="47473"/>
    <n v="27625"/>
    <n v="0"/>
    <n v="1225"/>
    <n v="0"/>
    <n v="10000"/>
    <m/>
  </r>
  <r>
    <x v="166"/>
    <s v="Plaquemines"/>
    <s v="Law Enforcement District"/>
    <m/>
    <m/>
    <x v="93"/>
    <x v="2"/>
    <m/>
    <d v="2022-07-20T00:00:00"/>
    <x v="111"/>
    <x v="1"/>
    <n v="3200000"/>
    <x v="4"/>
    <n v="25000"/>
    <n v="0"/>
    <n v="0"/>
    <n v="1500"/>
    <n v="0"/>
    <n v="0"/>
    <n v="26500"/>
    <n v="25000"/>
    <n v="0"/>
    <n v="0"/>
    <n v="0"/>
    <n v="0"/>
    <m/>
  </r>
  <r>
    <x v="167"/>
    <s v="Beauregard"/>
    <m/>
    <s v="South Beauregard Recreation District No. 2"/>
    <m/>
    <x v="146"/>
    <x v="2"/>
    <m/>
    <d v="2022-08-18T00:00:00"/>
    <x v="111"/>
    <x v="1"/>
    <n v="4500000"/>
    <x v="4"/>
    <n v="39775"/>
    <n v="27000"/>
    <n v="0"/>
    <n v="3745"/>
    <n v="0"/>
    <n v="0"/>
    <n v="70520"/>
    <n v="39775"/>
    <n v="0"/>
    <n v="2725"/>
    <n v="0"/>
    <n v="0"/>
    <m/>
  </r>
  <r>
    <x v="168"/>
    <s v="Orleans"/>
    <s v="School Board"/>
    <m/>
    <m/>
    <x v="94"/>
    <x v="3"/>
    <m/>
    <d v="2022-08-18T00:00:00"/>
    <x v="112"/>
    <x v="1"/>
    <n v="75000000"/>
    <x v="4"/>
    <n v="60000"/>
    <n v="0"/>
    <n v="0"/>
    <n v="66000"/>
    <n v="0"/>
    <n v="8000"/>
    <n v="134000"/>
    <n v="60000"/>
    <n v="0"/>
    <n v="0"/>
    <n v="0"/>
    <n v="66000"/>
    <m/>
  </r>
  <r>
    <x v="169"/>
    <s v="East Baton Rouge"/>
    <m/>
    <s v="St. George Fire Protection District No. 2"/>
    <m/>
    <x v="85"/>
    <x v="2"/>
    <m/>
    <d v="2022-08-18T00:00:00"/>
    <x v="113"/>
    <x v="1"/>
    <n v="9000000"/>
    <x v="4"/>
    <n v="17500"/>
    <n v="0"/>
    <n v="0"/>
    <m/>
    <n v="0"/>
    <n v="0"/>
    <n v="17500"/>
    <n v="17500"/>
    <n v="0"/>
    <n v="0"/>
    <n v="0"/>
    <n v="0"/>
    <m/>
  </r>
  <r>
    <x v="170"/>
    <s v="Iberville"/>
    <s v="Louisiana Community Development Authority"/>
    <m/>
    <m/>
    <x v="147"/>
    <x v="4"/>
    <s v=" (American Biocarbon CT, LLC Project)"/>
    <d v="2015-12-17T00:00:00"/>
    <x v="114"/>
    <x v="0"/>
    <n v="60000000"/>
    <x v="1"/>
    <n v="92750"/>
    <n v="155598"/>
    <n v="0"/>
    <n v="133700"/>
    <n v="0"/>
    <n v="0"/>
    <n v="382048"/>
    <n v="45000"/>
    <n v="30000"/>
    <n v="64500"/>
    <n v="30250"/>
    <n v="20000"/>
    <m/>
  </r>
  <r>
    <x v="171"/>
    <s v="Lafayette"/>
    <s v="Louisiana Community Development Authority "/>
    <m/>
    <m/>
    <x v="148"/>
    <x v="4"/>
    <s v="(Ragin' Cajun Facilities, Inc. - Student Union/University Facilities Project)"/>
    <d v="2016-11-17T00:00:00"/>
    <x v="44"/>
    <x v="0"/>
    <n v="14550000"/>
    <x v="3"/>
    <n v="129063"/>
    <n v="105488"/>
    <n v="123355"/>
    <n v="67154"/>
    <n v="0"/>
    <n v="0"/>
    <n v="425060"/>
    <n v="61813"/>
    <n v="21000"/>
    <n v="8050"/>
    <n v="7525"/>
    <n v="29100"/>
    <m/>
  </r>
  <r>
    <x v="172"/>
    <s v="Bossier"/>
    <s v="Louisiana Community Development Authority "/>
    <m/>
    <m/>
    <x v="149"/>
    <x v="4"/>
    <s v="(Bossier Parish Public Improvement Project)"/>
    <d v="2018-06-19T00:00:00"/>
    <x v="115"/>
    <x v="1"/>
    <n v="16000000"/>
    <x v="1"/>
    <n v="296440"/>
    <n v="104100"/>
    <n v="0"/>
    <n v="124385"/>
    <n v="0"/>
    <n v="0"/>
    <n v="524925"/>
    <n v="181440"/>
    <n v="25000"/>
    <n v="25144"/>
    <n v="22900"/>
    <n v="52000"/>
    <s v="Yes"/>
  </r>
  <r>
    <x v="173"/>
    <s v="Multiple Parishes"/>
    <s v="Louisiana Public Facilities Authority"/>
    <m/>
    <m/>
    <x v="150"/>
    <x v="4"/>
    <s v=" (Drinking Water Revolving Loan Fund Match Project)"/>
    <d v="2019-03-21T00:00:00"/>
    <x v="50"/>
    <x v="1"/>
    <n v="3300000"/>
    <x v="1"/>
    <n v="47098"/>
    <n v="0"/>
    <n v="0"/>
    <n v="238176"/>
    <n v="0"/>
    <n v="0"/>
    <n v="285274"/>
    <n v="47098"/>
    <n v="0"/>
    <n v="4305"/>
    <n v="4531"/>
    <n v="0"/>
    <s v="Yes"/>
  </r>
  <r>
    <x v="173"/>
    <s v="Multiple Parishes"/>
    <s v="Louisiana Public Facilities Authority"/>
    <m/>
    <m/>
    <x v="150"/>
    <x v="4"/>
    <s v=" (Drinking Water Revolving Loan Fund Match Project)"/>
    <d v="2019-03-21T00:00:00"/>
    <x v="116"/>
    <x v="1"/>
    <n v="2950000"/>
    <x v="1"/>
    <n v="55841"/>
    <n v="0"/>
    <n v="0"/>
    <n v="318446"/>
    <n v="0"/>
    <n v="0"/>
    <n v="374287"/>
    <n v="55841"/>
    <n v="0"/>
    <n v="6100"/>
    <n v="6006"/>
    <n v="0"/>
    <s v="Yes"/>
  </r>
  <r>
    <x v="174"/>
    <s v="Acadia"/>
    <s v="Louisiana Community Development Authority"/>
    <m/>
    <m/>
    <x v="151"/>
    <x v="4"/>
    <s v=" (City of Crowley Project)"/>
    <d v="2019-04-24T00:00:00"/>
    <x v="89"/>
    <x v="0"/>
    <n v="6000000"/>
    <x v="1"/>
    <n v="216801"/>
    <n v="200000"/>
    <n v="147778"/>
    <n v="123081"/>
    <n v="0"/>
    <n v="0"/>
    <n v="687660"/>
    <n v="102801"/>
    <n v="84000"/>
    <n v="11350"/>
    <n v="10000"/>
    <n v="50000"/>
    <s v="Yes"/>
  </r>
  <r>
    <x v="175"/>
    <s v="Orleans"/>
    <s v="Louisiana Stadium and Exposition District"/>
    <m/>
    <m/>
    <x v="152"/>
    <x v="4"/>
    <m/>
    <d v="2019-08-15T00:00:00"/>
    <x v="117"/>
    <x v="0"/>
    <n v="28595000"/>
    <x v="4"/>
    <n v="425546"/>
    <n v="271299"/>
    <n v="0"/>
    <n v="430447"/>
    <n v="0"/>
    <n v="0"/>
    <n v="1127292"/>
    <n v="355546"/>
    <n v="0"/>
    <n v="99468"/>
    <n v="0"/>
    <n v="238979"/>
    <s v="Yes"/>
  </r>
  <r>
    <x v="176"/>
    <s v="Livingston"/>
    <s v="Louisiana Housing Corporation"/>
    <m/>
    <m/>
    <x v="153"/>
    <x v="4"/>
    <s v=" (Morningside at Juban Lakes Project)"/>
    <d v="2022-05-19T00:00:00"/>
    <x v="118"/>
    <x v="1"/>
    <n v="1280560"/>
    <x v="1"/>
    <n v="86265"/>
    <n v="0"/>
    <n v="0"/>
    <n v="64989"/>
    <n v="2868945"/>
    <n v="144148"/>
    <n v="3164347"/>
    <n v="71265"/>
    <n v="0"/>
    <n v="15018"/>
    <n v="12797"/>
    <n v="25593"/>
    <s v="Yes"/>
  </r>
  <r>
    <x v="177"/>
    <s v="Orleans"/>
    <s v="Louisiana Housing Corporation"/>
    <m/>
    <m/>
    <x v="154"/>
    <x v="4"/>
    <s v=" (Lake Forest Manor Project)"/>
    <d v="2022-05-19T00:00:00"/>
    <x v="119"/>
    <x v="1"/>
    <n v="3200000"/>
    <x v="1"/>
    <n v="31875"/>
    <n v="0"/>
    <n v="0"/>
    <n v="14039"/>
    <n v="76236"/>
    <n v="42000"/>
    <n v="164150"/>
    <n v="31875"/>
    <n v="0"/>
    <n v="4000"/>
    <n v="3200"/>
    <n v="6400"/>
    <m/>
  </r>
  <r>
    <x v="178"/>
    <s v="East Baton Rouge"/>
    <s v="Louisiana Community Development Authority"/>
    <m/>
    <m/>
    <x v="155"/>
    <x v="4"/>
    <s v=" (City of Baker School District Project)"/>
    <d v="2019-11-21T00:00:00"/>
    <x v="6"/>
    <x v="1"/>
    <n v="8200000"/>
    <x v="1"/>
    <n v="94185"/>
    <n v="61500"/>
    <n v="0"/>
    <n v="43625"/>
    <n v="0"/>
    <n v="0"/>
    <n v="199310"/>
    <n v="49185"/>
    <n v="0"/>
    <n v="4785"/>
    <n v="4100"/>
    <n v="30000"/>
    <m/>
  </r>
  <r>
    <x v="179"/>
    <s v="Multiple Parishes"/>
    <s v="Louisiana Energy and Power Authority"/>
    <m/>
    <m/>
    <x v="156"/>
    <x v="4"/>
    <s v=" (LEPA Unit No. 1)"/>
    <d v="2019-11-21T00:00:00"/>
    <x v="37"/>
    <x v="0"/>
    <n v="123770000"/>
    <x v="5"/>
    <n v="298728"/>
    <n v="556965"/>
    <n v="1381700"/>
    <n v="325978"/>
    <n v="0"/>
    <n v="0"/>
    <n v="2563371"/>
    <n v="143728"/>
    <n v="130000"/>
    <n v="50095"/>
    <n v="0"/>
    <n v="98884"/>
    <m/>
  </r>
  <r>
    <x v="180"/>
    <s v="Orleans"/>
    <s v="Louisiana Housing Corporation"/>
    <m/>
    <m/>
    <x v="157"/>
    <x v="4"/>
    <s v=" (1300 OCH Project)"/>
    <d v="2019-11-21T00:00:00"/>
    <x v="120"/>
    <x v="1"/>
    <n v="20000000"/>
    <x v="1"/>
    <n v="65400"/>
    <n v="125000"/>
    <n v="0"/>
    <n v="79481"/>
    <n v="5636490"/>
    <n v="150000"/>
    <n v="6056371"/>
    <n v="61900"/>
    <n v="0"/>
    <n v="22750"/>
    <n v="20000"/>
    <n v="33000"/>
    <m/>
  </r>
  <r>
    <x v="181"/>
    <s v="Caddo"/>
    <s v="Louisiana Housing Corporation"/>
    <m/>
    <m/>
    <x v="158"/>
    <x v="4"/>
    <s v=" (Millennium Studios III Project)"/>
    <d v="2020-02-20T00:00:00"/>
    <x v="71"/>
    <x v="1"/>
    <n v="14000000"/>
    <x v="1"/>
    <n v="81400"/>
    <n v="0"/>
    <n v="0"/>
    <n v="64690"/>
    <n v="904274"/>
    <n v="275000"/>
    <n v="1325364"/>
    <n v="61400"/>
    <n v="0"/>
    <n v="16150"/>
    <n v="14000"/>
    <n v="28000"/>
    <m/>
  </r>
  <r>
    <x v="182"/>
    <s v="Winn"/>
    <s v="Louisiana Housing Corporation"/>
    <m/>
    <m/>
    <x v="159"/>
    <x v="4"/>
    <s v=" (Neil Wagoner &amp; Henderson Project)"/>
    <d v="2020-02-20T00:00:00"/>
    <x v="52"/>
    <x v="1"/>
    <n v="7500000"/>
    <x v="1"/>
    <n v="77525"/>
    <n v="0"/>
    <n v="0"/>
    <n v="42938"/>
    <n v="694298"/>
    <n v="209197"/>
    <n v="1023958"/>
    <n v="49025"/>
    <n v="0"/>
    <n v="9000"/>
    <n v="7500"/>
    <n v="15000"/>
    <m/>
  </r>
  <r>
    <x v="183"/>
    <s v="Lafayette"/>
    <s v="Louisiana Community Development Authority "/>
    <m/>
    <m/>
    <x v="160"/>
    <x v="4"/>
    <s v="(Ragin Cajun Facilities, Inc. - Lewis Street Parking Garage Project)"/>
    <d v="2020-04-16T00:00:00"/>
    <x v="44"/>
    <x v="0"/>
    <n v="18550000"/>
    <x v="3"/>
    <n v="138435"/>
    <n v="139125"/>
    <n v="214092"/>
    <n v="77399"/>
    <n v="0"/>
    <n v="0"/>
    <n v="569051"/>
    <n v="63935"/>
    <n v="21000"/>
    <n v="10050"/>
    <n v="9275"/>
    <n v="37100"/>
    <m/>
  </r>
  <r>
    <x v="184"/>
    <s v="Lafayette"/>
    <s v="Louisiana Community Development Authority "/>
    <m/>
    <m/>
    <x v="161"/>
    <x v="4"/>
    <s v="(Ragin Cajun Facilities, Inc. - Athletic Facilities Project)"/>
    <d v="2020-04-16T00:00:00"/>
    <x v="44"/>
    <x v="0"/>
    <n v="17380000"/>
    <x v="3"/>
    <n v="139313"/>
    <n v="130350"/>
    <n v="200514"/>
    <n v="73842"/>
    <n v="0"/>
    <n v="0"/>
    <n v="544019"/>
    <n v="64813"/>
    <n v="21000"/>
    <n v="9465"/>
    <n v="8690"/>
    <n v="34760"/>
    <m/>
  </r>
  <r>
    <x v="185"/>
    <s v="Calcasieu"/>
    <s v="Louisiana Community Development Authority "/>
    <m/>
    <m/>
    <x v="162"/>
    <x v="4"/>
    <s v="(McNeese State University Student Housing - Cowboy Facilities, Inc. Project)"/>
    <d v="2022-04-16T00:00:00"/>
    <x v="84"/>
    <x v="0"/>
    <n v="11250000"/>
    <x v="3"/>
    <n v="132962"/>
    <n v="81563"/>
    <n v="0"/>
    <n v="71832"/>
    <n v="0"/>
    <n v="0"/>
    <n v="286357"/>
    <n v="55462"/>
    <n v="45000"/>
    <n v="6400"/>
    <n v="0"/>
    <n v="22500"/>
    <m/>
  </r>
  <r>
    <x v="186"/>
    <s v="Calcasieu"/>
    <s v="Louisiana Community Development Authority "/>
    <m/>
    <m/>
    <x v="163"/>
    <x v="4"/>
    <s v="(McNeese State University Student Parking - Cowboys Facilities, Inc. Project)"/>
    <d v="2020-05-21T00:00:00"/>
    <x v="78"/>
    <x v="0"/>
    <n v="11020000"/>
    <x v="1"/>
    <n v="121783"/>
    <n v="79895"/>
    <n v="0"/>
    <n v="71035"/>
    <n v="0"/>
    <n v="0"/>
    <n v="272713"/>
    <n v="51065"/>
    <n v="44500"/>
    <n v="6285"/>
    <n v="5510"/>
    <n v="22040"/>
    <m/>
  </r>
  <r>
    <x v="187"/>
    <s v="Livingston"/>
    <s v="Louisiana Housing Corporation"/>
    <m/>
    <m/>
    <x v="164"/>
    <x v="4"/>
    <s v=" (The Reserve at Juban Lakes Project)"/>
    <d v="2022-05-19T00:00:00"/>
    <x v="118"/>
    <x v="1"/>
    <n v="1555560"/>
    <x v="1"/>
    <n v="29292"/>
    <n v="0"/>
    <n v="0"/>
    <n v="12378"/>
    <n v="39421"/>
    <n v="32778"/>
    <n v="113869"/>
    <n v="21792"/>
    <n v="0"/>
    <n v="1944"/>
    <n v="1556"/>
    <n v="3111"/>
    <m/>
  </r>
  <r>
    <x v="188"/>
    <s v="Tangipahoa"/>
    <s v="Louisiana Housing Corporation"/>
    <m/>
    <m/>
    <x v="165"/>
    <x v="4"/>
    <s v=" (Mabry Place Townhomes Project)"/>
    <d v="2020-09-17T00:00:00"/>
    <x v="15"/>
    <x v="0"/>
    <n v="6500000"/>
    <x v="1"/>
    <n v="103275"/>
    <n v="50500"/>
    <n v="0"/>
    <n v="37330"/>
    <n v="1491074"/>
    <n v="86980"/>
    <n v="1769159"/>
    <n v="41775"/>
    <n v="14000"/>
    <n v="7900"/>
    <n v="6500"/>
    <n v="13000"/>
    <m/>
  </r>
  <r>
    <x v="189"/>
    <s v="Caddo"/>
    <s v="Louisiana Housing Corporation"/>
    <m/>
    <m/>
    <x v="166"/>
    <x v="4"/>
    <s v=" (Lee Hardware &amp; United Jewelers Apartments Project)"/>
    <d v="2021-07-15T00:00:00"/>
    <x v="121"/>
    <x v="1"/>
    <n v="600000"/>
    <x v="4"/>
    <n v="9000"/>
    <n v="0"/>
    <n v="0"/>
    <n v="3986"/>
    <n v="0"/>
    <n v="0"/>
    <n v="12986"/>
    <n v="9000"/>
    <n v="0"/>
    <n v="750"/>
    <n v="0"/>
    <n v="1200"/>
    <s v="Yes"/>
  </r>
  <r>
    <x v="190"/>
    <s v="East Baton Rouge"/>
    <s v="Louisiana Community Development Authority "/>
    <m/>
    <m/>
    <x v="167"/>
    <x v="4"/>
    <s v="(LCTCS Act 360 Project)"/>
    <d v="2021-06-17T00:00:00"/>
    <x v="122"/>
    <x v="0"/>
    <n v="150770000"/>
    <x v="3"/>
    <n v="280080"/>
    <n v="580465"/>
    <n v="439743"/>
    <n v="399323"/>
    <n v="0"/>
    <n v="0"/>
    <n v="1699611"/>
    <n v="280080"/>
    <n v="580465"/>
    <n v="59545"/>
    <n v="75385"/>
    <n v="173386"/>
    <m/>
  </r>
  <r>
    <x v="191"/>
    <s v="Calcasieu"/>
    <s v="Louisiana Community Development Authority "/>
    <m/>
    <m/>
    <x v="168"/>
    <x v="4"/>
    <s v="(Calcasieu Parish School Recovery Project)"/>
    <d v="2020-12-17T00:00:00"/>
    <x v="33"/>
    <x v="1"/>
    <n v="25000000"/>
    <x v="1"/>
    <n v="447676"/>
    <n v="400000"/>
    <n v="0"/>
    <n v="324034"/>
    <n v="0"/>
    <n v="0"/>
    <n v="1171710"/>
    <n v="218176"/>
    <n v="124500"/>
    <n v="50325"/>
    <n v="50000"/>
    <n v="212500"/>
    <m/>
  </r>
  <r>
    <x v="192"/>
    <s v="Orleans"/>
    <s v="Louisiana Public Facilities Authority"/>
    <m/>
    <m/>
    <x v="169"/>
    <x v="4"/>
    <s v=" (University of New Orleans Research and Technology Foundation, Inc. Student Housing Project)"/>
    <d v="2021-03-18T00:00:00"/>
    <x v="123"/>
    <x v="1"/>
    <n v="29820000"/>
    <x v="1"/>
    <n v="149765"/>
    <n v="149100"/>
    <n v="0"/>
    <n v="100286"/>
    <n v="0"/>
    <n v="0"/>
    <n v="399151"/>
    <n v="72265"/>
    <n v="0"/>
    <n v="15194"/>
    <n v="14910"/>
    <n v="59640"/>
    <m/>
  </r>
  <r>
    <x v="193"/>
    <s v="East Baton Rouge"/>
    <s v="Louisiana Community Development Authority "/>
    <m/>
    <m/>
    <x v="170"/>
    <x v="4"/>
    <s v="(City of Baker Combined Utility System Project)"/>
    <d v="2021-04-15T00:00:00"/>
    <x v="32"/>
    <x v="0"/>
    <n v="6340000"/>
    <x v="5"/>
    <n v="96295"/>
    <n v="79250"/>
    <n v="34555"/>
    <n v="39792"/>
    <n v="0"/>
    <n v="0"/>
    <n v="249892"/>
    <n v="43795"/>
    <n v="12500"/>
    <n v="3762"/>
    <n v="3170"/>
    <n v="25360"/>
    <m/>
  </r>
  <r>
    <x v="194"/>
    <s v="Orleans"/>
    <s v="Louisiana Public Facilities Authority"/>
    <m/>
    <m/>
    <x v="171"/>
    <x v="4"/>
    <s v=" (Loyola University Project)"/>
    <d v="2021-05-20T00:00:00"/>
    <x v="12"/>
    <x v="0"/>
    <n v="81930000"/>
    <x v="5"/>
    <n v="283750"/>
    <n v="627993"/>
    <m/>
    <n v="273128"/>
    <n v="0"/>
    <n v="0"/>
    <n v="1184871"/>
    <n v="107000"/>
    <n v="76250"/>
    <n v="86430"/>
    <n v="40965"/>
    <n v="0"/>
    <m/>
  </r>
  <r>
    <x v="195"/>
    <s v="Acadia"/>
    <s v="Louisiana Community Development Authority "/>
    <m/>
    <m/>
    <x v="172"/>
    <x v="4"/>
    <s v="(City of Crowley, State of Louisiana Project)"/>
    <d v="2021-06-17T00:00:00"/>
    <x v="124"/>
    <x v="2"/>
    <n v="2600000"/>
    <x v="3"/>
    <n v="71997"/>
    <n v="28600"/>
    <n v="16321"/>
    <n v="38018"/>
    <n v="0"/>
    <n v="0"/>
    <n v="154936"/>
    <n v="32497"/>
    <n v="24500"/>
    <n v="1585"/>
    <n v="1300"/>
    <n v="15000"/>
    <m/>
  </r>
  <r>
    <x v="196"/>
    <s v="Caddo"/>
    <s v="Louisiana Housing Corporation"/>
    <m/>
    <m/>
    <x v="173"/>
    <x v="4"/>
    <s v=" (Galilee Senior Housing Project)"/>
    <d v="2021-06-17T00:00:00"/>
    <x v="125"/>
    <x v="1"/>
    <n v="12490000"/>
    <x v="1"/>
    <n v="78005"/>
    <n v="0"/>
    <n v="0"/>
    <n v="62086"/>
    <n v="2953191"/>
    <n v="192450"/>
    <n v="3285732"/>
    <n v="54005"/>
    <n v="0"/>
    <n v="14489"/>
    <n v="0"/>
    <n v="24980"/>
    <m/>
  </r>
  <r>
    <x v="197"/>
    <s v="St. Martin "/>
    <s v="Louisiana Community Development Authority "/>
    <m/>
    <m/>
    <x v="174"/>
    <x v="4"/>
    <s v="(St. Martin Parish Project)"/>
    <d v="2021-06-17T00:00:00"/>
    <x v="126"/>
    <x v="0"/>
    <n v="3880000"/>
    <x v="3"/>
    <n v="78915"/>
    <n v="32980"/>
    <n v="0"/>
    <n v="42543"/>
    <n v="0"/>
    <n v="0"/>
    <n v="154438"/>
    <n v="78915"/>
    <n v="7500"/>
    <n v="2353"/>
    <n v="1940"/>
    <n v="15000"/>
    <m/>
  </r>
  <r>
    <x v="198"/>
    <s v="Rapides"/>
    <s v="Louisiana Housing Corporation"/>
    <m/>
    <m/>
    <x v="175"/>
    <x v="4"/>
    <s v=" (England Apartments Project)"/>
    <d v="2021-06-17T00:00:00"/>
    <x v="76"/>
    <x v="0"/>
    <n v="7890000"/>
    <x v="1"/>
    <n v="99480"/>
    <n v="57000"/>
    <n v="0"/>
    <n v="36638"/>
    <n v="1625917"/>
    <n v="127000"/>
    <n v="1946035"/>
    <n v="45025"/>
    <n v="27475"/>
    <n v="9429"/>
    <n v="8000"/>
    <n v="16000"/>
    <m/>
  </r>
  <r>
    <x v="199"/>
    <s v="Jefferson"/>
    <s v="Louisiana Housing Corporation"/>
    <m/>
    <m/>
    <x v="176"/>
    <x v="4"/>
    <s v=" (Malcolm Kenner Project)"/>
    <d v="2021-06-17T00:00:00"/>
    <x v="127"/>
    <x v="0"/>
    <n v="8274000"/>
    <x v="1"/>
    <n v="105244"/>
    <n v="54644"/>
    <n v="0"/>
    <n v="43195"/>
    <n v="2044985"/>
    <n v="126248"/>
    <n v="2374316"/>
    <n v="45789"/>
    <n v="27475"/>
    <n v="9851"/>
    <n v="8274"/>
    <n v="16548"/>
    <m/>
  </r>
  <r>
    <x v="200"/>
    <s v="Calcasieu"/>
    <s v="Louisiana Community Development Authority "/>
    <m/>
    <m/>
    <x v="177"/>
    <x v="4"/>
    <s v="(City of Lake Charles Louisiana Project)"/>
    <d v="2021-08-19T00:00:00"/>
    <x v="76"/>
    <x v="1"/>
    <n v="10000000"/>
    <x v="1"/>
    <n v="98688"/>
    <n v="40000"/>
    <n v="0"/>
    <n v="35469"/>
    <n v="0"/>
    <n v="0"/>
    <n v="174157"/>
    <n v="51938"/>
    <n v="27500"/>
    <n v="5775"/>
    <n v="5000"/>
    <n v="20000"/>
    <m/>
  </r>
  <r>
    <x v="201"/>
    <s v="Multiple Parishes"/>
    <s v="Louisiana Housing Corporation"/>
    <m/>
    <m/>
    <x v="178"/>
    <x v="4"/>
    <s v=" (Home Ownership Program)"/>
    <d v="2021-07-15T00:00:00"/>
    <x v="128"/>
    <x v="0"/>
    <n v="60000000"/>
    <x v="1"/>
    <n v="129220"/>
    <n v="414441"/>
    <n v="0"/>
    <n v="190275"/>
    <n v="0"/>
    <n v="0"/>
    <n v="733936"/>
    <n v="75220"/>
    <n v="20750"/>
    <n v="27775"/>
    <n v="0"/>
    <n v="120000"/>
    <m/>
  </r>
  <r>
    <x v="202"/>
    <s v="Multiple Parishes"/>
    <s v="Louisiana Housing Corporation"/>
    <m/>
    <m/>
    <x v="179"/>
    <x v="4"/>
    <m/>
    <d v="2021-07-15T00:00:00"/>
    <x v="64"/>
    <x v="0"/>
    <n v="7738755"/>
    <x v="3"/>
    <n v="73501"/>
    <n v="49521"/>
    <n v="0"/>
    <n v="46007"/>
    <n v="0"/>
    <n v="0"/>
    <n v="169029"/>
    <n v="44501"/>
    <n v="10750"/>
    <n v="4531"/>
    <n v="0"/>
    <n v="15476"/>
    <m/>
  </r>
  <r>
    <x v="203"/>
    <s v="St. Bernard"/>
    <s v="Louisiana Community Development Authority "/>
    <m/>
    <m/>
    <x v="180"/>
    <x v="4"/>
    <s v="(St. Bernard Parish GOMESA Project)"/>
    <d v="2021-10-21T00:00:00"/>
    <x v="14"/>
    <x v="0"/>
    <n v="8445000"/>
    <x v="1"/>
    <n v="106544"/>
    <n v="130354"/>
    <n v="0"/>
    <n v="52700"/>
    <n v="0"/>
    <n v="0"/>
    <n v="289598"/>
    <n v="46544"/>
    <n v="20000"/>
    <n v="4920"/>
    <n v="4223"/>
    <n v="32058"/>
    <m/>
  </r>
  <r>
    <x v="204"/>
    <s v="Orleans"/>
    <s v="Louisiana Public Facilities Authority"/>
    <m/>
    <m/>
    <x v="181"/>
    <x v="4"/>
    <s v=" (ENCORE Academy Project)"/>
    <d v="2022-07-15T00:00:00"/>
    <x v="77"/>
    <x v="0"/>
    <n v="11540000"/>
    <x v="1"/>
    <n v="203605"/>
    <n v="207720"/>
    <n v="0"/>
    <n v="97790"/>
    <n v="109697"/>
    <n v="0"/>
    <n v="618812"/>
    <n v="57105"/>
    <n v="75000"/>
    <n v="13444"/>
    <n v="6646"/>
    <n v="0"/>
    <m/>
  </r>
  <r>
    <x v="205"/>
    <s v="East Baton Rouge"/>
    <s v="Louisiana Public Facilities Authority"/>
    <m/>
    <m/>
    <x v="182"/>
    <x v="4"/>
    <s v=" (19th Judicial District Court Building Project)"/>
    <d v="2021-09-16T00:00:00"/>
    <x v="43"/>
    <x v="0"/>
    <n v="65000000"/>
    <x v="3"/>
    <n v="221650"/>
    <n v="422500"/>
    <n v="1047260"/>
    <n v="172048"/>
    <n v="0"/>
    <n v="0"/>
    <n v="1863458"/>
    <n v="99650"/>
    <n v="80000"/>
    <n v="29525"/>
    <n v="32000"/>
    <n v="0"/>
    <m/>
  </r>
  <r>
    <x v="206"/>
    <s v="Multiple Parishes"/>
    <s v="Louisiana Community Development Authority "/>
    <m/>
    <m/>
    <x v="183"/>
    <x v="4"/>
    <s v="(Patriot Services Group Louisiana Portfolio Project)"/>
    <d v="2021-09-16T00:00:00"/>
    <x v="129"/>
    <x v="1"/>
    <n v="45645000"/>
    <x v="1"/>
    <n v="227634"/>
    <n v="456450"/>
    <n v="0"/>
    <n v="74750"/>
    <n v="0"/>
    <n v="529722"/>
    <n v="1288556"/>
    <n v="85134"/>
    <n v="80000"/>
    <n v="49927"/>
    <n v="22823"/>
    <n v="0"/>
    <m/>
  </r>
  <r>
    <x v="207"/>
    <s v="East Baton Rouge"/>
    <s v="Louisiana Public Facilities Authority"/>
    <m/>
    <m/>
    <x v="184"/>
    <x v="4"/>
    <s v=" (BBR Schools - Materra Campus Project)"/>
    <d v="2021-10-21T00:00:00"/>
    <x v="78"/>
    <x v="0"/>
    <n v="27535000"/>
    <x v="1"/>
    <n v="239051"/>
    <n v="481863"/>
    <n v="0"/>
    <n v="119010"/>
    <n v="161475"/>
    <n v="0"/>
    <n v="1001399"/>
    <n v="71551"/>
    <n v="70000"/>
    <n v="30912"/>
    <n v="13268"/>
    <n v="63331"/>
    <m/>
  </r>
  <r>
    <x v="208"/>
    <s v="East Baton Rouge"/>
    <s v="Louisiana Public Facilities Authority"/>
    <m/>
    <m/>
    <x v="185"/>
    <x v="4"/>
    <s v=" (BBR Schools - Mid City Campus Project)"/>
    <d v="2021-10-21T00:00:00"/>
    <x v="78"/>
    <x v="0"/>
    <n v="14015000"/>
    <x v="1"/>
    <n v="203911"/>
    <n v="245263"/>
    <n v="0"/>
    <n v="69909"/>
    <n v="70626"/>
    <m/>
    <n v="589709"/>
    <n v="61411"/>
    <n v="60000"/>
    <n v="16167"/>
    <n v="6508"/>
    <n v="32235"/>
    <m/>
  </r>
  <r>
    <x v="209"/>
    <s v="Calcasieu"/>
    <s v="Louisiana Community Development Authority "/>
    <m/>
    <m/>
    <x v="168"/>
    <x v="4"/>
    <s v="(Calcasieu Parish School Recovery Project)"/>
    <d v="2021-09-16T00:00:00"/>
    <x v="130"/>
    <x v="1"/>
    <n v="25000000"/>
    <x v="1"/>
    <n v="142740"/>
    <n v="100000"/>
    <n v="0"/>
    <n v="78535"/>
    <n v="0"/>
    <n v="0"/>
    <n v="321275"/>
    <n v="66240"/>
    <n v="41500"/>
    <n v="13025"/>
    <n v="12500"/>
    <n v="50000"/>
    <m/>
  </r>
  <r>
    <x v="209"/>
    <s v="Calcasieu"/>
    <s v="Louisiana Community Development Authority "/>
    <m/>
    <m/>
    <x v="168"/>
    <x v="4"/>
    <s v="(Calcasieu Parish School Recovery Project)"/>
    <d v="2022-09-16T00:00:00"/>
    <x v="115"/>
    <x v="1"/>
    <n v="25000000"/>
    <x v="1"/>
    <n v="285649"/>
    <n v="200000"/>
    <n v="0"/>
    <n v="156305"/>
    <n v="0"/>
    <n v="0"/>
    <n v="641954"/>
    <n v="132649"/>
    <n v="83000"/>
    <n v="26050"/>
    <n v="25000"/>
    <n v="100000"/>
    <s v="Yes"/>
  </r>
  <r>
    <x v="210"/>
    <s v="St. John the Baptist"/>
    <s v="Louisiana Community Development Authority "/>
    <m/>
    <m/>
    <x v="186"/>
    <x v="4"/>
    <s v="(Parish School Board of St. John the Baptist Parish Project)"/>
    <d v="2021-11-18T00:00:00"/>
    <x v="131"/>
    <x v="1"/>
    <n v="30000000"/>
    <x v="1"/>
    <n v="89400"/>
    <n v="120000"/>
    <n v="0"/>
    <n v="97775"/>
    <n v="0"/>
    <n v="0"/>
    <n v="307175"/>
    <n v="71900"/>
    <n v="0"/>
    <n v="15275"/>
    <n v="15000"/>
    <n v="60000"/>
    <m/>
  </r>
  <r>
    <x v="211"/>
    <s v="East Baton Rouge"/>
    <s v="Capital Area Finance Authority"/>
    <m/>
    <m/>
    <x v="187"/>
    <x v="4"/>
    <m/>
    <d v="2021-11-18T00:00:00"/>
    <x v="117"/>
    <x v="0"/>
    <n v="6500000"/>
    <x v="1"/>
    <n v="84275"/>
    <n v="74714"/>
    <n v="0"/>
    <n v="31350"/>
    <n v="0"/>
    <n v="0"/>
    <n v="190339"/>
    <n v="41775"/>
    <n v="35000"/>
    <n v="3850"/>
    <n v="0"/>
    <n v="0"/>
    <m/>
  </r>
  <r>
    <x v="212"/>
    <s v="Lafourche"/>
    <s v="Louisiana Community Development Authority "/>
    <m/>
    <m/>
    <x v="188"/>
    <x v="4"/>
    <s v="(Lafourche Parish Hurricane Ida Recovery Project)"/>
    <d v="2021-11-18T00:00:00"/>
    <x v="83"/>
    <x v="1"/>
    <n v="11000000"/>
    <x v="1"/>
    <n v="80025"/>
    <n v="44000"/>
    <n v="0"/>
    <n v="50180"/>
    <n v="0"/>
    <n v="0"/>
    <n v="174205"/>
    <n v="51025"/>
    <n v="9000"/>
    <n v="6275"/>
    <n v="6275"/>
    <n v="33000"/>
    <m/>
  </r>
  <r>
    <x v="213"/>
    <s v="Lafourche"/>
    <s v="Louisiana Community Development Authority "/>
    <m/>
    <m/>
    <x v="188"/>
    <x v="4"/>
    <s v="(Lafourche Parish Hurricane Ida Recovery Project)"/>
    <d v="2022-05-19T00:00:00"/>
    <x v="132"/>
    <x v="1"/>
    <n v="110000000"/>
    <x v="1"/>
    <n v="278400"/>
    <n v="440000"/>
    <n v="0"/>
    <n v="295698"/>
    <n v="0"/>
    <n v="0"/>
    <n v="1014098"/>
    <n v="128400"/>
    <n v="105000"/>
    <n v="45275"/>
    <n v="55000"/>
    <n v="192500"/>
    <m/>
  </r>
  <r>
    <x v="214"/>
    <s v="Lafayette"/>
    <s v="Lafayette Public Trust Financing Authority"/>
    <m/>
    <m/>
    <x v="189"/>
    <x v="4"/>
    <m/>
    <d v="2021-11-18T00:00:00"/>
    <x v="133"/>
    <x v="1"/>
    <n v="9247200"/>
    <x v="4"/>
    <n v="66117.2"/>
    <n v="184944"/>
    <n v="0"/>
    <n v="7361"/>
    <n v="0"/>
    <n v="121236"/>
    <n v="379658.2"/>
    <n v="36117.199999999997"/>
    <n v="0"/>
    <n v="5361"/>
    <n v="0"/>
    <n v="0"/>
    <m/>
  </r>
  <r>
    <x v="215"/>
    <s v="East Baton Rouge"/>
    <s v="Board of Supervisors of Louisiana State University and Agricultural and Mechanical College"/>
    <m/>
    <m/>
    <x v="190"/>
    <x v="4"/>
    <m/>
    <d v="2021-11-18T00:00:00"/>
    <x v="134"/>
    <x v="0"/>
    <n v="155275000"/>
    <x v="3"/>
    <n v="255850"/>
    <n v="632638"/>
    <n v="0"/>
    <n v="501205"/>
    <n v="0"/>
    <n v="0"/>
    <n v="1389693"/>
    <n v="156000"/>
    <n v="66100"/>
    <n v="61121"/>
    <n v="0"/>
    <n v="0"/>
    <m/>
  </r>
  <r>
    <x v="216"/>
    <s v="Calcasieu"/>
    <s v="Lake Charles Harbor and Terminal District"/>
    <m/>
    <m/>
    <x v="191"/>
    <x v="4"/>
    <s v=" (Big Lake Fuels LLC Project)"/>
    <d v="2021-11-18T00:00:00"/>
    <x v="135"/>
    <x v="0"/>
    <n v="324000000"/>
    <x v="1"/>
    <n v="200000"/>
    <n v="200044"/>
    <n v="0"/>
    <n v="497573"/>
    <n v="0"/>
    <n v="0"/>
    <n v="897617"/>
    <n v="75000"/>
    <n v="100000"/>
    <n v="306100"/>
    <n v="162000"/>
    <n v="0"/>
    <m/>
  </r>
  <r>
    <x v="217"/>
    <s v="East Baton Rouge"/>
    <s v="Louisiana Housing Corporation"/>
    <m/>
    <m/>
    <x v="192"/>
    <x v="4"/>
    <s v=" (The Reserve at Howell Place Project)"/>
    <d v="2021-12-16T00:00:00"/>
    <x v="136"/>
    <x v="1"/>
    <n v="34000000"/>
    <x v="1"/>
    <n v="71400"/>
    <n v="0"/>
    <n v="0"/>
    <n v="150607"/>
    <n v="8104242"/>
    <n v="50000"/>
    <n v="8376249"/>
    <n v="71400"/>
    <n v="0"/>
    <n v="37700"/>
    <n v="34000"/>
    <n v="68000"/>
    <m/>
  </r>
  <r>
    <x v="218"/>
    <s v="Multiple Parishes"/>
    <s v="Louisiana Community Development Authority "/>
    <m/>
    <m/>
    <x v="193"/>
    <x v="4"/>
    <s v="(Louisiana Utilities Restoration Corporation Project/ELL)"/>
    <d v="2022-01-20T00:00:00"/>
    <x v="137"/>
    <x v="0"/>
    <n v="3193505000"/>
    <x v="1"/>
    <n v="3696941"/>
    <n v="9262171"/>
    <n v="0"/>
    <n v="2874220"/>
    <n v="0"/>
    <n v="0"/>
    <n v="15833332"/>
    <n v="850000"/>
    <n v="792569"/>
    <n v="350000"/>
    <n v="275000"/>
    <n v="395000"/>
    <m/>
  </r>
  <r>
    <x v="219"/>
    <s v="Terrebonne"/>
    <s v="Louisiana Community Development Authority "/>
    <m/>
    <m/>
    <x v="194"/>
    <x v="4"/>
    <s v="(Terrebonne Parish School Recovery Project)"/>
    <d v="2022-01-20T00:00:00"/>
    <x v="3"/>
    <x v="1"/>
    <n v="105000000"/>
    <x v="1"/>
    <n v="260624"/>
    <n v="420000"/>
    <n v="0"/>
    <n v="259949"/>
    <n v="0"/>
    <n v="0"/>
    <n v="940573"/>
    <n v="124650"/>
    <n v="103474"/>
    <n v="43525"/>
    <n v="52500"/>
    <n v="157500"/>
    <m/>
  </r>
  <r>
    <x v="220"/>
    <s v="Orleans"/>
    <s v="Louisiana Housing Corporation"/>
    <m/>
    <m/>
    <x v="195"/>
    <x v="4"/>
    <s v=" (Grove Place Project)"/>
    <d v="2022-02-22T00:00:00"/>
    <x v="97"/>
    <x v="0"/>
    <n v="7600000"/>
    <x v="1"/>
    <n v="54225"/>
    <n v="0"/>
    <n v="0"/>
    <n v="37375"/>
    <n v="2442585"/>
    <n v="56425"/>
    <n v="2590610"/>
    <n v="44225"/>
    <n v="0"/>
    <n v="9110"/>
    <n v="7600"/>
    <n v="15200"/>
    <m/>
  </r>
  <r>
    <x v="221"/>
    <s v="St. Charles "/>
    <s v="Louisiana Community Development Authority "/>
    <m/>
    <m/>
    <x v="196"/>
    <x v="4"/>
    <s v="(St. Charles GOMESA Project)"/>
    <d v="2022-02-22T00:00:00"/>
    <x v="6"/>
    <x v="0"/>
    <n v="12455000"/>
    <x v="1"/>
    <n v="116435"/>
    <n v="190802"/>
    <n v="0"/>
    <n v="47649"/>
    <n v="0"/>
    <n v="0"/>
    <n v="354886"/>
    <n v="56435"/>
    <n v="20000"/>
    <n v="7003"/>
    <n v="6228"/>
    <n v="24287"/>
    <m/>
  </r>
  <r>
    <x v="222"/>
    <s v="Lafourche"/>
    <s v="Louisiana Community Development Authority "/>
    <m/>
    <m/>
    <x v="197"/>
    <x v="4"/>
    <s v="(Lafourche Parish School Board Project)"/>
    <d v="2022-03-17T00:00:00"/>
    <x v="99"/>
    <x v="1"/>
    <n v="90000000"/>
    <x v="1"/>
    <n v="168700"/>
    <n v="360000"/>
    <n v="0"/>
    <n v="247025"/>
    <n v="0"/>
    <n v="0"/>
    <n v="775725"/>
    <n v="115500"/>
    <n v="0"/>
    <n v="38275"/>
    <n v="45000"/>
    <n v="157500"/>
    <m/>
  </r>
  <r>
    <x v="223"/>
    <s v="St. Bernard"/>
    <s v="Louisiana Community Development Authority "/>
    <m/>
    <m/>
    <x v="198"/>
    <x v="4"/>
    <s v="(St. Bernard Port, Harbor and Terminal District Project)"/>
    <d v="2022-04-21T00:00:00"/>
    <x v="11"/>
    <x v="1"/>
    <n v="7000000"/>
    <x v="1"/>
    <n v="78025"/>
    <n v="35000"/>
    <n v="0"/>
    <n v="45251"/>
    <n v="0"/>
    <n v="0"/>
    <n v="158276"/>
    <n v="48025"/>
    <n v="0"/>
    <n v="4125"/>
    <n v="3500"/>
    <n v="0"/>
    <m/>
  </r>
  <r>
    <x v="224"/>
    <s v="West Feliciana "/>
    <s v="Louisiana Community Development Authority "/>
    <m/>
    <m/>
    <x v="199"/>
    <x v="4"/>
    <s v="(Town of St. Francisville Sewer Project)"/>
    <d v="2022-04-21T00:00:00"/>
    <x v="138"/>
    <x v="1"/>
    <n v="5250000"/>
    <x v="1"/>
    <n v="53025"/>
    <n v="0"/>
    <n v="0"/>
    <n v="24288"/>
    <n v="0"/>
    <n v="0"/>
    <n v="77313"/>
    <n v="38025"/>
    <n v="0"/>
    <n v="3163"/>
    <n v="2625"/>
    <n v="12500"/>
    <m/>
  </r>
  <r>
    <x v="225"/>
    <s v="Jefferson"/>
    <s v="Louisiana Community Development Authority "/>
    <m/>
    <m/>
    <x v="200"/>
    <x v="4"/>
    <s v="(Jefferson Culture and Parks Project)"/>
    <d v="2022-04-21T00:00:00"/>
    <x v="87"/>
    <x v="1"/>
    <n v="10358000"/>
    <x v="1"/>
    <n v="79741"/>
    <n v="56969"/>
    <n v="0"/>
    <n v="43439"/>
    <n v="0"/>
    <n v="0"/>
    <n v="180149"/>
    <n v="54741"/>
    <n v="0"/>
    <n v="5954"/>
    <n v="5179"/>
    <n v="23306"/>
    <m/>
  </r>
  <r>
    <x v="226"/>
    <s v="Lincoln"/>
    <s v="Louisiana Public Facilities Authority"/>
    <m/>
    <m/>
    <x v="201"/>
    <x v="4"/>
    <s v="(Lincoln Preparatory School Project)"/>
    <d v="2022-04-21T00:00:00"/>
    <x v="139"/>
    <x v="0"/>
    <n v="14785000"/>
    <x v="1"/>
    <n v="190989"/>
    <n v="258738"/>
    <n v="0"/>
    <n v="70314"/>
    <n v="107584"/>
    <n v="0"/>
    <n v="627625"/>
    <n v="60489"/>
    <n v="57000"/>
    <n v="15314"/>
    <n v="7500"/>
    <n v="25000"/>
    <m/>
  </r>
  <r>
    <x v="227"/>
    <s v="Orleans"/>
    <s v="Ernest N. Morial - New Orleans Exhibition Hall Authority"/>
    <m/>
    <m/>
    <x v="202"/>
    <x v="4"/>
    <m/>
    <d v="2022-04-21T00:00:00"/>
    <x v="140"/>
    <x v="0"/>
    <n v="26830000"/>
    <x v="1"/>
    <n v="94141"/>
    <n v="81599"/>
    <n v="0"/>
    <n v="151494"/>
    <n v="0"/>
    <n v="0"/>
    <n v="327234"/>
    <n v="53436"/>
    <n v="0"/>
    <n v="13849"/>
    <n v="0"/>
    <n v="78937"/>
    <m/>
  </r>
  <r>
    <x v="228"/>
    <s v="Multiple Parishes"/>
    <s v="Louisiana Public Facilities Authority"/>
    <m/>
    <m/>
    <x v="150"/>
    <x v="4"/>
    <s v=" (Drinking Water Revolving Loan Fund Match Project)"/>
    <d v="2022-05-19T00:00:00"/>
    <x v="116"/>
    <x v="1"/>
    <n v="250000"/>
    <x v="1"/>
    <n v="40290"/>
    <n v="0"/>
    <n v="0"/>
    <n v="26538"/>
    <n v="0"/>
    <n v="0"/>
    <n v="66828"/>
    <n v="40290"/>
    <n v="0"/>
    <n v="163"/>
    <n v="1375"/>
    <n v="0"/>
    <m/>
  </r>
  <r>
    <x v="229"/>
    <s v="Multiple Parishes"/>
    <s v="Louisiana Housing Corporation"/>
    <m/>
    <m/>
    <x v="178"/>
    <x v="4"/>
    <s v=" (Home Ownership Program)"/>
    <d v="2022-05-19T00:00:00"/>
    <x v="141"/>
    <x v="0"/>
    <n v="65000000"/>
    <x v="1"/>
    <n v="157720"/>
    <n v="459545"/>
    <n v="0"/>
    <n v="223433"/>
    <n v="0"/>
    <n v="0"/>
    <n v="840698"/>
    <n v="78220"/>
    <n v="36000"/>
    <n v="29525"/>
    <n v="0"/>
    <n v="125000"/>
    <m/>
  </r>
  <r>
    <x v="230"/>
    <s v="Jefferson"/>
    <s v="New Orleans Aviation Board"/>
    <m/>
    <m/>
    <x v="203"/>
    <x v="4"/>
    <s v="(North Terminal Project)"/>
    <d v="2022-07-21T00:00:00"/>
    <x v="142"/>
    <x v="1"/>
    <n v="75000000"/>
    <x v="4"/>
    <n v="137151"/>
    <n v="75000"/>
    <n v="0"/>
    <n v="88425"/>
    <n v="0"/>
    <n v="0"/>
    <n v="300576"/>
    <n v="69666"/>
    <n v="0"/>
    <n v="33025"/>
    <n v="0"/>
    <n v="51900"/>
    <m/>
  </r>
  <r>
    <x v="231"/>
    <s v="Jefferson"/>
    <s v="Louisiana Public Facilities Authority"/>
    <m/>
    <m/>
    <x v="204"/>
    <x v="4"/>
    <s v=" (Jefferson Rise Charter School Project)"/>
    <d v="2022-05-19T00:00:00"/>
    <x v="140"/>
    <x v="0"/>
    <n v="16590000"/>
    <x v="1"/>
    <n v="229843"/>
    <n v="290325"/>
    <n v="0"/>
    <n v="50328"/>
    <n v="180900"/>
    <n v="0"/>
    <n v="751396"/>
    <n v="61843"/>
    <n v="67500"/>
    <n v="18999"/>
    <n v="8829"/>
    <n v="0"/>
    <m/>
  </r>
  <r>
    <x v="232"/>
    <s v="Multiple Parishes"/>
    <s v="Louisiana Community Development Authority"/>
    <m/>
    <m/>
    <x v="205"/>
    <x v="4"/>
    <s v=" (Louisiana Insurance Guaranty Association Project)"/>
    <d v="2022-07-21T00:00:00"/>
    <x v="111"/>
    <x v="1"/>
    <n v="142000000"/>
    <x v="4"/>
    <n v="295910"/>
    <n v="355000"/>
    <n v="0"/>
    <n v="104475"/>
    <n v="0"/>
    <n v="0"/>
    <n v="755385"/>
    <n v="157400"/>
    <n v="0"/>
    <n v="56475"/>
    <n v="35500"/>
    <n v="0"/>
    <m/>
  </r>
  <r>
    <x v="5"/>
    <s v="St. Tammany"/>
    <s v="School Board"/>
    <s v="Parishwide School District No. 12"/>
    <m/>
    <x v="5"/>
    <x v="3"/>
    <m/>
    <d v="2019-02-21T00:00:00"/>
    <x v="107"/>
    <x v="2"/>
    <n v="25000000"/>
    <x v="0"/>
    <n v="266880"/>
    <n v="0"/>
    <n v="0"/>
    <n v="234250"/>
    <n v="0"/>
    <n v="0"/>
    <n v="501130"/>
    <n v="181980"/>
    <n v="0"/>
    <n v="51850"/>
    <n v="0"/>
    <n v="72000"/>
    <s v="Yes"/>
  </r>
  <r>
    <x v="233"/>
    <s v="Lafourche"/>
    <m/>
    <s v="Hospital Service District No. 1"/>
    <m/>
    <x v="206"/>
    <x v="2"/>
    <m/>
    <d v="2022-10-20T00:00:00"/>
    <x v="143"/>
    <x v="1"/>
    <n v="15000000"/>
    <x v="1"/>
    <n v="34350"/>
    <n v="0"/>
    <n v="0"/>
    <n v="10775"/>
    <n v="0"/>
    <n v="0"/>
    <n v="45125"/>
    <n v="29350"/>
    <n v="0"/>
    <n v="8275"/>
    <n v="0"/>
    <n v="0"/>
    <m/>
  </r>
  <r>
    <x v="234"/>
    <s v="Caldwell"/>
    <s v="Town of Columbia"/>
    <m/>
    <m/>
    <x v="19"/>
    <x v="1"/>
    <m/>
    <d v="2022-09-15T00:00:00"/>
    <x v="144"/>
    <x v="1"/>
    <n v="150000"/>
    <x v="1"/>
    <n v="2698"/>
    <n v="0"/>
    <n v="0"/>
    <n v="1950"/>
    <n v="0"/>
    <n v="0"/>
    <n v="4648"/>
    <n v="2698"/>
    <n v="0"/>
    <n v="100"/>
    <n v="0"/>
    <n v="0"/>
    <m/>
  </r>
  <r>
    <x v="235"/>
    <s v="Ouachita"/>
    <s v="Walnut Street Economic Development District of the City of Monroe"/>
    <m/>
    <m/>
    <x v="207"/>
    <x v="4"/>
    <m/>
    <d v="2022-10-20T00:00:00"/>
    <x v="145"/>
    <x v="1"/>
    <n v="3200000"/>
    <x v="1"/>
    <n v="34375"/>
    <n v="0"/>
    <n v="0"/>
    <n v="32800"/>
    <n v="0"/>
    <n v="0"/>
    <n v="67175"/>
    <n v="34375"/>
    <n v="0"/>
    <n v="4000"/>
    <n v="0"/>
    <n v="12800"/>
    <m/>
  </r>
  <r>
    <x v="236"/>
    <s v="Iberia"/>
    <s v="Village of Loreauville"/>
    <m/>
    <m/>
    <x v="208"/>
    <x v="1"/>
    <m/>
    <d v="2022-06-16T00:00:00"/>
    <x v="132"/>
    <x v="1"/>
    <n v="300000"/>
    <x v="1"/>
    <n v="7030"/>
    <n v="0"/>
    <n v="0"/>
    <n v="2695"/>
    <n v="0"/>
    <n v="0"/>
    <n v="9725"/>
    <n v="5430"/>
    <n v="0"/>
    <n v="195"/>
    <m/>
    <m/>
    <m/>
  </r>
  <r>
    <x v="237"/>
    <s v="Livingston"/>
    <m/>
    <s v="Fire Protection District No. 4"/>
    <m/>
    <x v="209"/>
    <x v="2"/>
    <m/>
    <d v="2022-09-15T00:00:00"/>
    <x v="146"/>
    <x v="1"/>
    <n v="5150000"/>
    <x v="1"/>
    <n v="65225"/>
    <n v="51500"/>
    <n v="0"/>
    <n v="28783"/>
    <n v="0"/>
    <n v="0"/>
    <n v="145508"/>
    <n v="40225"/>
    <n v="51500"/>
    <n v="3108"/>
    <m/>
    <n v="23175"/>
    <m/>
  </r>
  <r>
    <x v="238"/>
    <s v="St. Charles"/>
    <m/>
    <s v="School District No. 1"/>
    <m/>
    <x v="210"/>
    <x v="2"/>
    <m/>
    <d v="2022-02-22T00:00:00"/>
    <x v="143"/>
    <x v="1"/>
    <n v="15000000"/>
    <x v="0"/>
    <n v="79150"/>
    <n v="74250"/>
    <n v="0"/>
    <n v="48175"/>
    <n v="0"/>
    <n v="0"/>
    <n v="201575"/>
    <n v="59150"/>
    <n v="0"/>
    <n v="8275"/>
    <n v="0"/>
    <n v="15000"/>
    <s v="Yes"/>
  </r>
  <r>
    <x v="239"/>
    <s v="Lafayette"/>
    <s v=" City of Carencro"/>
    <m/>
    <m/>
    <x v="211"/>
    <x v="1"/>
    <m/>
    <d v="2022-11-17T00:00:00"/>
    <x v="147"/>
    <x v="1"/>
    <n v="8000000"/>
    <x v="1"/>
    <n v="45825"/>
    <n v="40000"/>
    <n v="0"/>
    <n v="7175"/>
    <n v="0"/>
    <n v="0"/>
    <n v="93000"/>
    <n v="45825"/>
    <n v="40000"/>
    <n v="4675"/>
    <m/>
    <m/>
    <m/>
  </r>
  <r>
    <x v="240"/>
    <s v="Rapides"/>
    <s v=" School Board"/>
    <s v="Consolidated School District No. 62"/>
    <m/>
    <x v="212"/>
    <x v="2"/>
    <m/>
    <d v="2022-02-22T00:00:00"/>
    <x v="109"/>
    <x v="0"/>
    <n v="40000000"/>
    <x v="0"/>
    <n v="77810"/>
    <n v="280000"/>
    <n v="95333"/>
    <n v="91225"/>
    <n v="0"/>
    <n v="0"/>
    <n v="544368"/>
    <n v="56620"/>
    <n v="0"/>
    <n v="19775"/>
    <n v="0"/>
    <n v="40000"/>
    <m/>
  </r>
  <r>
    <x v="241"/>
    <s v="East Baton Rouge"/>
    <s v="Louisiana Public Facilities Authority"/>
    <m/>
    <m/>
    <x v="204"/>
    <x v="4"/>
    <s v="GEO Academies EBR - GEO Prep Mid City Project"/>
    <d v="2022-07-16T00:00:00"/>
    <x v="148"/>
    <x v="0"/>
    <n v="14350000"/>
    <x v="1"/>
    <n v="207163"/>
    <n v="251125"/>
    <n v="0"/>
    <n v="39610"/>
    <n v="175968"/>
    <n v="0"/>
    <n v="673866"/>
    <n v="60163"/>
    <n v="61000"/>
    <n v="16535"/>
    <n v="7175"/>
    <n v="0"/>
    <m/>
  </r>
  <r>
    <x v="242"/>
    <s v="Lafayette"/>
    <s v=" Assessment District"/>
    <m/>
    <m/>
    <x v="100"/>
    <x v="2"/>
    <m/>
    <d v="2022-12-15T00:00:00"/>
    <x v="149"/>
    <x v="1"/>
    <n v="700000"/>
    <x v="1"/>
    <n v="10875"/>
    <n v="0"/>
    <n v="0"/>
    <n v="2445"/>
    <n v="0"/>
    <n v="0"/>
    <n v="13320"/>
    <n v="10875"/>
    <n v="0"/>
    <n v="445"/>
    <n v="0"/>
    <n v="0"/>
    <m/>
  </r>
  <r>
    <x v="243"/>
    <s v="Orleans"/>
    <s v=" City of New Orleans"/>
    <m/>
    <m/>
    <x v="8"/>
    <x v="1"/>
    <m/>
    <d v="2022-08-18T00:00:00"/>
    <x v="147"/>
    <x v="0"/>
    <n v="106670000"/>
    <x v="0"/>
    <n v="167903"/>
    <n v="149773"/>
    <n v="0"/>
    <n v="379962"/>
    <n v="0"/>
    <n v="0"/>
    <n v="697638"/>
    <n v="84337"/>
    <n v="149773"/>
    <n v="44110"/>
    <n v="0"/>
    <n v="130903"/>
    <m/>
  </r>
  <r>
    <x v="244"/>
    <s v="Lafayette"/>
    <s v="City of Youngsville"/>
    <m/>
    <m/>
    <x v="213"/>
    <x v="1"/>
    <m/>
    <d v="2022-10-20T00:00:00"/>
    <x v="150"/>
    <x v="0"/>
    <n v="9000000"/>
    <x v="1"/>
    <n v="70525"/>
    <n v="76500"/>
    <n v="34080"/>
    <n v="64225"/>
    <n v="0"/>
    <n v="0"/>
    <n v="245330"/>
    <n v="50525"/>
    <n v="0"/>
    <n v="5225"/>
    <n v="0"/>
    <n v="27000"/>
    <m/>
  </r>
  <r>
    <x v="232"/>
    <s v="Multiple Parishes"/>
    <s v="Louisiana Community Development Authority"/>
    <m/>
    <m/>
    <x v="205"/>
    <x v="4"/>
    <s v=" (Louisiana Insurance Guaranty Association Project)"/>
    <d v="2022-07-21T00:00:00"/>
    <x v="111"/>
    <x v="1"/>
    <n v="142000000"/>
    <x v="1"/>
    <n v="295910"/>
    <n v="355000"/>
    <n v="0"/>
    <n v="104475"/>
    <n v="0"/>
    <n v="0"/>
    <n v="755385"/>
    <n v="157400"/>
    <n v="0"/>
    <n v="56475"/>
    <n v="35500"/>
    <n v="0"/>
    <m/>
  </r>
  <r>
    <x v="245"/>
    <s v="Ouachita"/>
    <s v=" G.B. Cooley Hospital Service District "/>
    <m/>
    <m/>
    <x v="214"/>
    <x v="2"/>
    <m/>
    <d v="2022-10-20T00:00:00"/>
    <x v="149"/>
    <x v="1"/>
    <n v="3500000"/>
    <x v="1"/>
    <n v="41775"/>
    <n v="0"/>
    <n v="0"/>
    <n v="8259"/>
    <n v="0"/>
    <n v="0"/>
    <n v="50034"/>
    <n v="34275"/>
    <n v="0"/>
    <n v="2125"/>
    <n v="0"/>
    <n v="5000"/>
    <m/>
  </r>
  <r>
    <x v="246"/>
    <s v="St. James"/>
    <s v=" School Board"/>
    <m/>
    <m/>
    <x v="89"/>
    <x v="3"/>
    <m/>
    <d v="2022-11-17T00:00:00"/>
    <x v="147"/>
    <x v="1"/>
    <n v="3000000"/>
    <x v="4"/>
    <n v="43775"/>
    <n v="0"/>
    <n v="0"/>
    <n v="9250"/>
    <n v="0"/>
    <n v="0"/>
    <n v="53025"/>
    <n v="20000"/>
    <n v="0"/>
    <n v="0"/>
    <n v="0"/>
    <n v="7750"/>
    <m/>
  </r>
  <r>
    <x v="247"/>
    <s v="St. Tammany"/>
    <m/>
    <s v="Hospital Service District No. 1"/>
    <m/>
    <x v="215"/>
    <x v="2"/>
    <m/>
    <d v="2022-08-18T00:00:00"/>
    <x v="151"/>
    <x v="1"/>
    <n v="61495954"/>
    <x v="6"/>
    <n v="17500"/>
    <n v="0"/>
    <n v="0"/>
    <n v="28299"/>
    <n v="0"/>
    <n v="0"/>
    <n v="45799"/>
    <n v="17500"/>
    <n v="0"/>
    <n v="28299"/>
    <n v="0"/>
    <n v="0"/>
    <m/>
  </r>
  <r>
    <x v="248"/>
    <s v="Natchitoches"/>
    <s v="City of Natchitoches"/>
    <m/>
    <m/>
    <x v="216"/>
    <x v="1"/>
    <s v=" (DEQ Project)"/>
    <d v="2022-04-21T00:00:00"/>
    <x v="106"/>
    <x v="1"/>
    <n v="935000"/>
    <x v="1"/>
    <n v="21525"/>
    <n v="0"/>
    <n v="0"/>
    <n v="8086"/>
    <n v="0"/>
    <n v="0"/>
    <n v="29611"/>
    <n v="15000"/>
    <n v="0"/>
    <n v="586"/>
    <n v="0"/>
    <n v="5000"/>
    <m/>
  </r>
  <r>
    <x v="249"/>
    <s v="Allen"/>
    <s v="School Board"/>
    <s v="School District"/>
    <s v="Ward 1"/>
    <x v="217"/>
    <x v="3"/>
    <m/>
    <d v="2021-03-18T00:00:00"/>
    <x v="78"/>
    <x v="1"/>
    <n v="1855000"/>
    <x v="3"/>
    <n v="27038"/>
    <n v="10000"/>
    <n v="0"/>
    <n v="15639"/>
    <n v="0"/>
    <n v="0"/>
    <n v="52677"/>
    <n v="27038"/>
    <n v="0"/>
    <n v="1138"/>
    <n v="0"/>
    <n v="7500"/>
    <m/>
  </r>
  <r>
    <x v="250"/>
    <s v="East Baton Rouge"/>
    <s v="Louisiana Housing Corporation"/>
    <m/>
    <m/>
    <x v="218"/>
    <x v="4"/>
    <s v=" (Lotus Village Project)"/>
    <d v="2022-08-18T00:00:00"/>
    <x v="152"/>
    <x v="1"/>
    <n v="1500000"/>
    <x v="1"/>
    <n v="21375"/>
    <n v="0"/>
    <n v="0"/>
    <n v="7002"/>
    <n v="51725"/>
    <n v="30000"/>
    <n v="110102"/>
    <n v="21375"/>
    <n v="0"/>
    <n v="1875"/>
    <n v="1500"/>
    <n v="3000"/>
    <s v="Yes"/>
  </r>
  <r>
    <x v="251"/>
    <s v="Orleans"/>
    <s v="Louisiana Public Facilities Authority"/>
    <m/>
    <m/>
    <x v="219"/>
    <x v="4"/>
    <s v=" (Louisiana Children's Medical Center Project)"/>
    <d v="2022-11-17T00:00:00"/>
    <x v="152"/>
    <x v="1"/>
    <n v="200000000"/>
    <x v="1"/>
    <n v="348500"/>
    <n v="115000"/>
    <n v="0"/>
    <n v="309500"/>
    <n v="0"/>
    <n v="0"/>
    <n v="773000"/>
    <n v="128500"/>
    <n v="113500"/>
    <n v="194500"/>
    <n v="100000"/>
    <n v="0"/>
    <m/>
  </r>
  <r>
    <x v="252"/>
    <s v="Orleans"/>
    <s v="Louisiana Community Development Authority"/>
    <m/>
    <m/>
    <x v="220"/>
    <x v="4"/>
    <s v=" (Louisiana Utilities Restoration Corporation Project/ENO)"/>
    <d v="2022-10-20T00:00:00"/>
    <x v="153"/>
    <x v="0"/>
    <n v="209300000"/>
    <x v="1"/>
    <n v="1847047"/>
    <n v="1107877"/>
    <n v="0"/>
    <n v="662649"/>
    <n v="0"/>
    <n v="0"/>
    <n v="3617573"/>
    <n v="150000"/>
    <n v="300000"/>
    <n v="80030"/>
    <n v="57557"/>
    <n v="100000"/>
    <m/>
  </r>
  <r>
    <x v="253"/>
    <s v="Ouachita"/>
    <s v="Louisiana Community Development Authority"/>
    <m/>
    <m/>
    <x v="221"/>
    <x v="4"/>
    <s v=" (City of Monroe Project)"/>
    <d v="2022-11-17T00:00:00"/>
    <x v="154"/>
    <x v="1"/>
    <n v="12000000"/>
    <x v="1"/>
    <n v="105525"/>
    <n v="90000"/>
    <n v="0"/>
    <n v="54375"/>
    <n v="0"/>
    <n v="0"/>
    <n v="249900"/>
    <n v="55525"/>
    <n v="25000"/>
    <n v="6775"/>
    <n v="6000"/>
    <n v="36000"/>
    <m/>
  </r>
  <r>
    <x v="254"/>
    <s v="Caddo"/>
    <s v=" Village of Ida"/>
    <m/>
    <m/>
    <x v="222"/>
    <x v="1"/>
    <m/>
    <d v="2022-10-20T00:00:00"/>
    <x v="155"/>
    <x v="1"/>
    <n v="200000"/>
    <x v="1"/>
    <n v="3500"/>
    <n v="0"/>
    <n v="0"/>
    <n v="380"/>
    <n v="0"/>
    <n v="0"/>
    <n v="3880"/>
    <n v="3500"/>
    <n v="0"/>
    <n v="130"/>
    <n v="0"/>
    <n v="250"/>
    <m/>
  </r>
  <r>
    <x v="255"/>
    <s v="Grant"/>
    <s v="Law Enforcement District"/>
    <m/>
    <m/>
    <x v="223"/>
    <x v="1"/>
    <m/>
    <d v="2023-01-19T00:00:00"/>
    <x v="156"/>
    <x v="1"/>
    <n v="500000"/>
    <x v="4"/>
    <n v="8000"/>
    <n v="0"/>
    <n v="0"/>
    <n v="198"/>
    <n v="0"/>
    <n v="0"/>
    <n v="8198"/>
    <n v="8000"/>
    <n v="0"/>
    <n v="0"/>
    <n v="0"/>
    <n v="0"/>
    <m/>
  </r>
  <r>
    <x v="256"/>
    <s v="Jefferson Davis"/>
    <s v="School Board"/>
    <s v="School District No. 5"/>
    <m/>
    <x v="224"/>
    <x v="3"/>
    <m/>
    <d v="2022-02-22T00:00:00"/>
    <x v="157"/>
    <x v="3"/>
    <n v="1475000"/>
    <x v="0"/>
    <n v="42019"/>
    <n v="0"/>
    <n v="0"/>
    <n v="20346"/>
    <n v="0"/>
    <n v="0"/>
    <n v="62365"/>
    <n v="22019"/>
    <n v="0"/>
    <n v="910"/>
    <n v="0"/>
    <n v="2581"/>
    <m/>
  </r>
  <r>
    <x v="257"/>
    <s v="Caddo"/>
    <m/>
    <s v="Fire District No. 1 "/>
    <m/>
    <x v="225"/>
    <x v="2"/>
    <m/>
    <d v="2023-01-19T00:00:00"/>
    <x v="158"/>
    <x v="1"/>
    <n v="528000"/>
    <x v="1"/>
    <n v="9682"/>
    <n v="0"/>
    <n v="0"/>
    <n v="1574"/>
    <n v="0"/>
    <n v="0"/>
    <n v="11256"/>
    <n v="9682"/>
    <n v="0"/>
    <n v="342"/>
    <n v="0"/>
    <n v="1000"/>
    <m/>
  </r>
  <r>
    <x v="258"/>
    <s v="Orleans"/>
    <s v="City of New Orleans"/>
    <m/>
    <m/>
    <x v="8"/>
    <x v="1"/>
    <m/>
    <d v="2022-10-20T00:00:00"/>
    <x v="159"/>
    <x v="1"/>
    <n v="45000000"/>
    <x v="1"/>
    <n v="101151"/>
    <n v="0"/>
    <n v="0"/>
    <n v="104575"/>
    <n v="0"/>
    <n v="0"/>
    <n v="205726"/>
    <n v="81151"/>
    <n v="0"/>
    <n v="22025"/>
    <n v="0"/>
    <n v="79650"/>
    <m/>
  </r>
  <r>
    <x v="259"/>
    <s v="Multiple Parishes"/>
    <s v="Louisiana Housing Corporation"/>
    <m/>
    <m/>
    <x v="178"/>
    <x v="4"/>
    <s v=" (Home Ownership Program)"/>
    <d v="2022-11-17T00:00:00"/>
    <x v="160"/>
    <x v="0"/>
    <n v="40000000"/>
    <x v="1"/>
    <n v="145400"/>
    <n v="283049"/>
    <n v="0"/>
    <n v="163775"/>
    <n v="0"/>
    <n v="0"/>
    <n v="592224"/>
    <n v="78400"/>
    <n v="28500"/>
    <n v="19775"/>
    <n v="0"/>
    <n v="80000"/>
    <m/>
  </r>
  <r>
    <x v="260"/>
    <s v="DeSoto"/>
    <m/>
    <m/>
    <m/>
    <x v="226"/>
    <x v="0"/>
    <s v="International Paper Company Project"/>
    <d v="2022-08-18T00:00:00"/>
    <x v="119"/>
    <x v="1"/>
    <n v="5000000"/>
    <x v="3"/>
    <n v="115834"/>
    <n v="5000"/>
    <n v="0"/>
    <n v="9750"/>
    <n v="0"/>
    <n v="0"/>
    <n v="130584"/>
    <n v="18500"/>
    <n v="0"/>
    <n v="6250"/>
    <n v="0"/>
    <n v="0"/>
    <m/>
  </r>
  <r>
    <x v="261"/>
    <s v="Lafayette"/>
    <s v=" School Board"/>
    <m/>
    <m/>
    <x v="227"/>
    <x v="3"/>
    <m/>
    <d v="2022-10-20T00:00:00"/>
    <x v="161"/>
    <x v="0"/>
    <n v="162985000"/>
    <x v="1"/>
    <n v="199325"/>
    <n v="937164"/>
    <n v="0"/>
    <n v="257703"/>
    <n v="0"/>
    <n v="0"/>
    <n v="1394192"/>
    <n v="169325"/>
    <n v="937164"/>
    <n v="63820"/>
    <n v="0"/>
    <n v="95000"/>
    <m/>
  </r>
  <r>
    <x v="262"/>
    <s v="Tensas"/>
    <s v="Police Jury"/>
    <m/>
    <m/>
    <x v="134"/>
    <x v="0"/>
    <m/>
    <d v="2023-01-19T00:00:00"/>
    <x v="162"/>
    <x v="1"/>
    <n v="400000"/>
    <x v="4"/>
    <n v="4128"/>
    <n v="0"/>
    <n v="0"/>
    <n v="1000"/>
    <n v="0"/>
    <n v="0"/>
    <n v="5128"/>
    <n v="4128"/>
    <n v="0"/>
    <n v="0"/>
    <n v="0"/>
    <n v="0"/>
    <m/>
  </r>
  <r>
    <x v="263"/>
    <s v="St. Landry"/>
    <s v="Town of Sunset"/>
    <m/>
    <m/>
    <x v="228"/>
    <x v="1"/>
    <m/>
    <d v="2021-04-15T00:00:00"/>
    <x v="163"/>
    <x v="1"/>
    <n v="3016000"/>
    <x v="1"/>
    <n v="39412"/>
    <n v="0"/>
    <n v="0"/>
    <n v="6860"/>
    <n v="325430"/>
    <n v="0"/>
    <n v="371702"/>
    <n v="32800"/>
    <n v="0"/>
    <n v="1859.6"/>
    <n v="0"/>
    <n v="0"/>
    <m/>
  </r>
  <r>
    <x v="264"/>
    <s v="Jefferson"/>
    <s v=" Council "/>
    <m/>
    <m/>
    <x v="229"/>
    <x v="0"/>
    <s v="(DNR Revolving Loan Program)"/>
    <d v="2023-01-19T00:00:00"/>
    <x v="164"/>
    <x v="1"/>
    <n v="1400000"/>
    <x v="1"/>
    <n v="22125"/>
    <n v="0"/>
    <n v="0"/>
    <n v="35365"/>
    <n v="0"/>
    <n v="0"/>
    <n v="57490"/>
    <n v="22125"/>
    <n v="0"/>
    <n v="865"/>
    <n v="0"/>
    <n v="5000"/>
    <m/>
  </r>
  <r>
    <x v="265"/>
    <s v="Orleans"/>
    <s v="Louisiana Housing Corporation"/>
    <m/>
    <m/>
    <x v="230"/>
    <x v="4"/>
    <s v=" (Peace Lake Towers Apartments Project)"/>
    <d v="2022-09-15T00:00:00"/>
    <x v="165"/>
    <x v="1"/>
    <n v="2500000"/>
    <x v="1"/>
    <n v="48875"/>
    <n v="10000"/>
    <n v="0"/>
    <n v="52125"/>
    <n v="199681"/>
    <n v="311000"/>
    <n v="621681"/>
    <n v="33875"/>
    <n v="5000"/>
    <n v="3125"/>
    <n v="2500"/>
    <n v="5000"/>
    <m/>
  </r>
  <r>
    <x v="266"/>
    <s v="East Baton Rouge"/>
    <s v="City of Zachary"/>
    <m/>
    <m/>
    <x v="231"/>
    <x v="1"/>
    <m/>
    <d v="2022-11-17T00:00:00"/>
    <x v="166"/>
    <x v="1"/>
    <n v="8100000"/>
    <x v="1"/>
    <n v="45725"/>
    <n v="42000"/>
    <n v="0"/>
    <n v="5780"/>
    <n v="0"/>
    <n v="0"/>
    <n v="93505"/>
    <n v="45725"/>
    <n v="0"/>
    <n v="4730"/>
    <n v="0"/>
    <n v="0"/>
    <m/>
  </r>
  <r>
    <x v="267"/>
    <s v="Orleans"/>
    <s v="Louisiana Public Facilities Authority"/>
    <m/>
    <m/>
    <x v="232"/>
    <x v="4"/>
    <s v=" (Tulane University of Louisiana Project)"/>
    <d v="2019-10-17T00:00:00"/>
    <x v="158"/>
    <x v="0"/>
    <n v="162390000"/>
    <x v="5"/>
    <n v="829820"/>
    <n v="1092047"/>
    <n v="0"/>
    <n v="1171150"/>
    <n v="0"/>
    <n v="0"/>
    <n v="3093017"/>
    <n v="297000"/>
    <n v="176820"/>
    <n v="343789"/>
    <n v="176358"/>
    <n v="197500"/>
    <s v="Yes"/>
  </r>
  <r>
    <x v="268"/>
    <s v="Allen"/>
    <s v="City of Oakdale"/>
    <m/>
    <m/>
    <x v="233"/>
    <x v="1"/>
    <m/>
    <d v="2022-05-19T00:00:00"/>
    <x v="105"/>
    <x v="1"/>
    <n v="150000"/>
    <x v="1"/>
    <n v="3750"/>
    <n v="0"/>
    <n v="0"/>
    <n v="350"/>
    <n v="0"/>
    <n v="0"/>
    <n v="4100"/>
    <n v="3750"/>
    <n v="0"/>
    <n v="100"/>
    <n v="0"/>
    <n v="0"/>
    <m/>
  </r>
  <r>
    <x v="129"/>
    <s v="St. John the Baptist "/>
    <s v="Parish Council"/>
    <m/>
    <m/>
    <x v="54"/>
    <x v="0"/>
    <m/>
    <d v="2021-12-16T00:00:00"/>
    <x v="164"/>
    <x v="1"/>
    <n v="30000000"/>
    <x v="1"/>
    <n v="109900"/>
    <n v="120000"/>
    <n v="0"/>
    <n v="134050"/>
    <n v="0"/>
    <n v="0"/>
    <n v="363950"/>
    <n v="90900"/>
    <n v="15000"/>
    <n v="30550"/>
    <n v="0"/>
    <n v="100000"/>
    <s v="Yes"/>
  </r>
  <r>
    <x v="269"/>
    <s v="Winn"/>
    <s v="City of Winnfield"/>
    <m/>
    <m/>
    <x v="234"/>
    <x v="1"/>
    <m/>
    <d v="2022-04-21T00:00:00"/>
    <x v="167"/>
    <x v="1"/>
    <n v="1900000"/>
    <x v="1"/>
    <n v="25345"/>
    <n v="0"/>
    <n v="0"/>
    <n v="4165"/>
    <n v="224000"/>
    <n v="0"/>
    <n v="253510"/>
    <n v="21195"/>
    <n v="0"/>
    <n v="1165"/>
    <n v="0"/>
    <n v="0"/>
    <m/>
  </r>
  <r>
    <x v="270"/>
    <s v="East Carroll"/>
    <s v="School Board"/>
    <m/>
    <m/>
    <x v="235"/>
    <x v="3"/>
    <m/>
    <d v="2022-10-20T00:00:00"/>
    <x v="168"/>
    <x v="1"/>
    <n v="2000000"/>
    <x v="1"/>
    <n v="37625"/>
    <n v="20000"/>
    <n v="0"/>
    <n v="9908"/>
    <n v="0"/>
    <n v="0"/>
    <n v="67533"/>
    <n v="27625"/>
    <n v="0"/>
    <n v="1225"/>
    <n v="0"/>
    <n v="8000"/>
    <m/>
  </r>
  <r>
    <x v="271"/>
    <s v="West Feliciana "/>
    <m/>
    <s v="Consolidated Waterworks District No. 13"/>
    <m/>
    <x v="236"/>
    <x v="2"/>
    <m/>
    <d v="2018-12-13T00:00:00"/>
    <x v="169"/>
    <x v="1"/>
    <n v="4240000"/>
    <x v="1"/>
    <n v="36013"/>
    <n v="0"/>
    <n v="0"/>
    <n v="7569"/>
    <n v="944939"/>
    <n v="0"/>
    <n v="988521"/>
    <n v="36013"/>
    <n v="0"/>
    <n v="2569"/>
    <n v="0"/>
    <n v="0"/>
    <m/>
  </r>
  <r>
    <x v="272"/>
    <s v="Lafourche"/>
    <s v="Law Enforcement District"/>
    <m/>
    <m/>
    <x v="237"/>
    <x v="1"/>
    <m/>
    <d v="2022-06-16T00:00:00"/>
    <x v="0"/>
    <x v="1"/>
    <n v="5000000"/>
    <x v="4"/>
    <n v="5000"/>
    <n v="0"/>
    <n v="0"/>
    <n v="5525"/>
    <n v="0"/>
    <n v="0"/>
    <n v="10525"/>
    <n v="5000"/>
    <n v="0"/>
    <n v="3025"/>
    <n v="0"/>
    <n v="0"/>
    <m/>
  </r>
  <r>
    <x v="273"/>
    <s v="Multiple Parishes"/>
    <s v="Louisiana Community Development Authority"/>
    <m/>
    <m/>
    <x v="238"/>
    <x v="4"/>
    <s v=" (Caddo-Bossier Parishes Port Commission Project)"/>
    <d v="2022-12-15T00:00:00"/>
    <x v="170"/>
    <x v="1"/>
    <n v="13220000"/>
    <x v="1"/>
    <n v="110965"/>
    <n v="66100"/>
    <n v="0"/>
    <n v="43852"/>
    <n v="0"/>
    <n v="0"/>
    <n v="220917"/>
    <n v="58965"/>
    <n v="27000"/>
    <n v="7385"/>
    <n v="6610"/>
    <n v="26440"/>
    <m/>
  </r>
  <r>
    <x v="274"/>
    <s v="Tangipahoa"/>
    <s v="Town of Amite"/>
    <m/>
    <m/>
    <x v="239"/>
    <x v="1"/>
    <m/>
    <d v="2023-01-19T00:00:00"/>
    <x v="171"/>
    <x v="1"/>
    <n v="2000000"/>
    <x v="1"/>
    <n v="26625"/>
    <n v="0"/>
    <n v="0"/>
    <n v="2375"/>
    <n v="0"/>
    <n v="0"/>
    <n v="29000"/>
    <n v="26625"/>
    <n v="0"/>
    <n v="1125"/>
    <n v="0"/>
    <n v="0"/>
    <m/>
  </r>
  <r>
    <x v="275"/>
    <s v="Multiple Parishes"/>
    <s v="Louisiana Community Development Authority"/>
    <m/>
    <m/>
    <x v="205"/>
    <x v="4"/>
    <s v=" (Louisiana Insurance Guaranty Association Project)"/>
    <d v="2022-07-21T00:00:00"/>
    <x v="166"/>
    <x v="0"/>
    <n v="458000000"/>
    <x v="1"/>
    <n v="643900"/>
    <n v="1189633"/>
    <n v="0"/>
    <n v="629990"/>
    <n v="0"/>
    <n v="0"/>
    <n v="2463523"/>
    <n v="389400"/>
    <n v="208600"/>
    <n v="167075"/>
    <n v="114500"/>
    <n v="0"/>
    <s v="Yes"/>
  </r>
  <r>
    <x v="276"/>
    <s v="Catahoula"/>
    <s v="Village of Harrisonburg"/>
    <m/>
    <m/>
    <x v="240"/>
    <x v="1"/>
    <s v=" (LDH Program)"/>
    <d v="2022-05-19T00:00:00"/>
    <x v="153"/>
    <x v="1"/>
    <n v="3500000"/>
    <x v="1"/>
    <n v="33775"/>
    <n v="0"/>
    <n v="0"/>
    <n v="4125"/>
    <n v="0"/>
    <n v="0"/>
    <n v="37900"/>
    <n v="30498"/>
    <n v="0"/>
    <n v="2125"/>
    <n v="0"/>
    <n v="0"/>
    <m/>
  </r>
  <r>
    <x v="277"/>
    <s v="Rapides"/>
    <s v="Police Jury"/>
    <s v="Fire Protection District No. 9"/>
    <m/>
    <x v="241"/>
    <x v="2"/>
    <m/>
    <d v="2022-02-22T00:00:00"/>
    <x v="172"/>
    <x v="1"/>
    <n v="1000000"/>
    <x v="0"/>
    <n v="15673"/>
    <n v="0"/>
    <n v="0"/>
    <n v="6125"/>
    <n v="0"/>
    <n v="0"/>
    <n v="21798"/>
    <n v="15673"/>
    <n v="0"/>
    <n v="625"/>
    <n v="0"/>
    <n v="2500"/>
    <m/>
  </r>
  <r>
    <x v="278"/>
    <s v="St. Mary"/>
    <s v="City of Morgan City"/>
    <m/>
    <m/>
    <x v="135"/>
    <x v="1"/>
    <m/>
    <d v="2023-04-20T00:00:00"/>
    <x v="173"/>
    <x v="1"/>
    <n v="1400000"/>
    <x v="1"/>
    <n v="12120"/>
    <n v="0"/>
    <n v="0"/>
    <n v="1500"/>
    <n v="0"/>
    <n v="0"/>
    <n v="13620"/>
    <n v="12120"/>
    <n v="0"/>
    <n v="0"/>
    <n v="0"/>
    <n v="0"/>
    <m/>
  </r>
  <r>
    <x v="279"/>
    <s v="Sabine"/>
    <s v="Police Jury"/>
    <m/>
    <m/>
    <x v="242"/>
    <x v="0"/>
    <m/>
    <d v="2023-02-16T00:00:00"/>
    <x v="174"/>
    <x v="1"/>
    <n v="6000000"/>
    <x v="1"/>
    <n v="41120"/>
    <n v="0"/>
    <n v="0"/>
    <n v="5575"/>
    <n v="0"/>
    <n v="0"/>
    <n v="46695"/>
    <n v="41120"/>
    <n v="0"/>
    <n v="3575"/>
    <n v="0"/>
    <n v="0"/>
    <m/>
  </r>
  <r>
    <x v="280"/>
    <s v="Terrebone"/>
    <m/>
    <s v="Recreation District 2,3"/>
    <m/>
    <x v="243"/>
    <x v="2"/>
    <m/>
    <d v="2023-03-16T00:00:00"/>
    <x v="175"/>
    <x v="1"/>
    <n v="4500000"/>
    <x v="1"/>
    <n v="45775"/>
    <n v="16875"/>
    <n v="0"/>
    <n v="11225"/>
    <n v="0"/>
    <n v="0"/>
    <n v="73875"/>
    <n v="40775"/>
    <n v="0"/>
    <n v="2725"/>
    <n v="0"/>
    <n v="0"/>
    <m/>
  </r>
  <r>
    <x v="281"/>
    <s v="Livingston "/>
    <m/>
    <s v="Water District Ward Two "/>
    <m/>
    <x v="244"/>
    <x v="2"/>
    <s v=" (LDH Program)"/>
    <d v="2023-02-16T00:00:00"/>
    <x v="173"/>
    <x v="1"/>
    <n v="6000000"/>
    <x v="1"/>
    <n v="58518"/>
    <n v="0"/>
    <n v="0"/>
    <n v="27575"/>
    <n v="0"/>
    <n v="0"/>
    <n v="86093"/>
    <n v="42775"/>
    <n v="0"/>
    <n v="3575"/>
    <n v="0"/>
    <n v="24000"/>
    <m/>
  </r>
  <r>
    <x v="282"/>
    <s v="Jefferson"/>
    <s v="Louisiana Community Development Authority"/>
    <m/>
    <m/>
    <x v="245"/>
    <x v="4"/>
    <s v=" (Parish of Jefferson, State of Louisiana - Jefferson Protection and Animal Welfare Services (JPAWS) Department, East Bank Animal Shelter Project)"/>
    <d v="2023-02-16T00:00:00"/>
    <x v="176"/>
    <x v="0"/>
    <n v="12065000"/>
    <x v="1"/>
    <n v="110655"/>
    <n v="96520"/>
    <n v="0"/>
    <n v="73436"/>
    <n v="0"/>
    <n v="0"/>
    <n v="280611"/>
    <n v="58155"/>
    <n v="96520"/>
    <n v="6808"/>
    <n v="6033"/>
    <n v="27146"/>
    <m/>
  </r>
  <r>
    <x v="283"/>
    <s v="West Baton Rouge"/>
    <s v="School Board"/>
    <m/>
    <m/>
    <x v="246"/>
    <x v="3"/>
    <m/>
    <d v="2023-03-16T00:00:00"/>
    <x v="177"/>
    <x v="1"/>
    <n v="9500000"/>
    <x v="1"/>
    <n v="66025"/>
    <n v="38000"/>
    <n v="0"/>
    <n v="38500"/>
    <n v="0"/>
    <n v="0"/>
    <n v="142525"/>
    <n v="51025"/>
    <n v="0"/>
    <n v="5500"/>
    <n v="0"/>
    <n v="28500"/>
    <m/>
  </r>
  <r>
    <x v="284"/>
    <s v="Lafayette"/>
    <s v="City of Scott"/>
    <m/>
    <m/>
    <x v="247"/>
    <x v="1"/>
    <m/>
    <d v="2023-03-16T00:00:00"/>
    <x v="178"/>
    <x v="1"/>
    <n v="3000000"/>
    <x v="1"/>
    <n v="38775"/>
    <n v="0"/>
    <n v="0"/>
    <n v="13325"/>
    <n v="3500"/>
    <n v="0"/>
    <n v="55600"/>
    <n v="33775"/>
    <n v="0"/>
    <n v="1825"/>
    <n v="0"/>
    <n v="9000"/>
    <m/>
  </r>
  <r>
    <x v="285"/>
    <s v="Jefferson"/>
    <s v="New Orleans Aviation Board"/>
    <m/>
    <m/>
    <x v="203"/>
    <x v="4"/>
    <s v=" (North Terminal Project)"/>
    <d v="2022-12-15T00:00:00"/>
    <x v="173"/>
    <x v="1"/>
    <n v="22610000"/>
    <x v="1"/>
    <n v="164150"/>
    <n v="56491"/>
    <n v="0"/>
    <n v="427740"/>
    <n v="0"/>
    <n v="0"/>
    <n v="648381"/>
    <n v="49206"/>
    <n v="17000"/>
    <n v="11950"/>
    <n v="0"/>
    <n v="155000"/>
    <s v="Yes"/>
  </r>
  <r>
    <x v="286"/>
    <s v="East Baton Rouge"/>
    <s v="Hospital Service District No. 1"/>
    <m/>
    <m/>
    <x v="248"/>
    <x v="2"/>
    <m/>
    <d v="2022-04-21T00:00:00"/>
    <x v="155"/>
    <x v="1"/>
    <n v="90830000"/>
    <x v="2"/>
    <n v="310523"/>
    <n v="1135375"/>
    <n v="0"/>
    <n v="259653"/>
    <n v="0"/>
    <n v="0"/>
    <n v="1705551"/>
    <n v="116523"/>
    <n v="25000"/>
    <n v="40830.5"/>
    <n v="0"/>
    <n v="0"/>
    <m/>
  </r>
  <r>
    <x v="287"/>
    <s v="Orleans"/>
    <s v="Louisiana Public Facilities Authority"/>
    <m/>
    <m/>
    <x v="171"/>
    <x v="4"/>
    <s v=" (Loyola University Project)"/>
    <d v="2023-01-19T00:00:00"/>
    <x v="161"/>
    <x v="1"/>
    <n v="128735000"/>
    <x v="1"/>
    <n v="378500"/>
    <n v="701630"/>
    <n v="0"/>
    <n v="387980"/>
    <n v="0"/>
    <n v="0"/>
    <n v="1468110"/>
    <n v="133500"/>
    <n v="95000"/>
    <n v="130362"/>
    <n v="64368"/>
    <n v="0"/>
    <m/>
  </r>
  <r>
    <x v="288"/>
    <s v="Livingston "/>
    <s v="Town of Livingston"/>
    <m/>
    <m/>
    <x v="249"/>
    <x v="1"/>
    <m/>
    <d v="2023-01-19T00:00:00"/>
    <x v="179"/>
    <x v="0"/>
    <n v="1775000"/>
    <x v="1"/>
    <n v="48438"/>
    <n v="22188"/>
    <n v="9374"/>
    <n v="12465"/>
    <n v="0"/>
    <n v="0"/>
    <n v="92465"/>
    <n v="25938"/>
    <n v="17500"/>
    <n v="1090"/>
    <n v="0"/>
    <n v="8875"/>
    <m/>
  </r>
  <r>
    <x v="289"/>
    <s v="Union"/>
    <s v="Louisiana Community Development Authority"/>
    <m/>
    <m/>
    <x v="250"/>
    <x v="4"/>
    <s v=" (Downsville Charter School, Inc. Project)"/>
    <d v="2022-05-19T00:00:00"/>
    <x v="180"/>
    <x v="0"/>
    <n v="12500000"/>
    <x v="1"/>
    <n v="219025"/>
    <n v="243750"/>
    <n v="0"/>
    <n v="94234"/>
    <n v="59092"/>
    <n v="0"/>
    <n v="616101"/>
    <n v="59025"/>
    <n v="82500"/>
    <n v="14500"/>
    <n v="6250"/>
    <n v="55000"/>
    <m/>
  </r>
  <r>
    <x v="290"/>
    <s v="Allen"/>
    <s v="School Board"/>
    <s v="School District No. 5"/>
    <m/>
    <x v="251"/>
    <x v="3"/>
    <m/>
    <d v="2021-03-18T00:00:00"/>
    <x v="78"/>
    <x v="1"/>
    <n v="5265000"/>
    <x v="3"/>
    <n v="44070"/>
    <n v="26325"/>
    <n v="0"/>
    <n v="23171"/>
    <n v="0"/>
    <n v="0"/>
    <n v="93566"/>
    <n v="41070"/>
    <n v="0"/>
    <n v="3171"/>
    <n v="0"/>
    <n v="15000"/>
    <m/>
  </r>
  <r>
    <x v="291"/>
    <s v="St. Tammany "/>
    <s v="Parish Council"/>
    <s v="Fire Protection District No. 9"/>
    <m/>
    <x v="252"/>
    <x v="2"/>
    <m/>
    <d v="2022-06-16T00:00:00"/>
    <x v="181"/>
    <x v="1"/>
    <n v="1400000"/>
    <x v="1"/>
    <n v="20625"/>
    <n v="0"/>
    <n v="0"/>
    <n v="1745"/>
    <n v="0"/>
    <n v="0"/>
    <n v="22370"/>
    <n v="20625"/>
    <n v="0"/>
    <n v="865"/>
    <n v="0"/>
    <n v="0"/>
    <m/>
  </r>
  <r>
    <x v="292"/>
    <s v="Morehouse"/>
    <s v="School Board"/>
    <m/>
    <m/>
    <x v="253"/>
    <x v="3"/>
    <m/>
    <d v="2023-03-16T00:00:00"/>
    <x v="175"/>
    <x v="1"/>
    <n v="11000000"/>
    <x v="1"/>
    <n v="63984"/>
    <n v="0"/>
    <n v="0"/>
    <n v="55775"/>
    <n v="0"/>
    <n v="0"/>
    <n v="119759"/>
    <n v="51484"/>
    <n v="10000"/>
    <n v="6275"/>
    <n v="0"/>
    <n v="44000"/>
    <m/>
  </r>
  <r>
    <x v="293"/>
    <s v="Bossier"/>
    <s v="Police Jury"/>
    <s v="Fire District No. 2"/>
    <m/>
    <x v="254"/>
    <x v="2"/>
    <m/>
    <d v="2023-05-18T00:00:00"/>
    <x v="182"/>
    <x v="1"/>
    <n v="2000000"/>
    <x v="1"/>
    <n v="25531"/>
    <n v="0"/>
    <n v="0"/>
    <n v="3725"/>
    <n v="0"/>
    <n v="0"/>
    <n v="29256"/>
    <n v="25531"/>
    <n v="0"/>
    <n v="1225"/>
    <n v="0"/>
    <n v="0"/>
    <m/>
  </r>
  <r>
    <x v="294"/>
    <s v="Multiple Parishes"/>
    <s v="Louisiana Community Development Authority"/>
    <m/>
    <m/>
    <x v="193"/>
    <x v="4"/>
    <s v=" (Louisiana Utilities Restoration Corporation Project/ELL)"/>
    <d v="2023-02-16T00:00:00"/>
    <x v="179"/>
    <x v="0"/>
    <n v="1491485000"/>
    <x v="1"/>
    <n v="2210492"/>
    <n v="4309926"/>
    <n v="0"/>
    <n v="2000940"/>
    <n v="0"/>
    <n v="0"/>
    <n v="8521358"/>
    <n v="426163"/>
    <n v="650000"/>
    <n v="100"/>
    <n v="290840"/>
    <n v="250000"/>
    <m/>
  </r>
  <r>
    <x v="295"/>
    <s v="East Baton Rouge"/>
    <s v="Louisiana Housing Corporation"/>
    <m/>
    <m/>
    <x v="255"/>
    <x v="4"/>
    <s v=" (The Reserve at Joor Place Project)"/>
    <d v="2023-02-16T00:00:00"/>
    <x v="183"/>
    <x v="1"/>
    <n v="74280708"/>
    <x v="1"/>
    <n v="101611"/>
    <n v="0"/>
    <n v="0"/>
    <n v="246771"/>
    <n v="9458243"/>
    <n v="46500"/>
    <n v="9853125"/>
    <n v="101611"/>
    <n v="0"/>
    <n v="78781"/>
    <n v="74281"/>
    <n v="92850"/>
    <m/>
  </r>
  <r>
    <x v="296"/>
    <s v="Multiple Parishes"/>
    <s v="Louisiana Citizens Property Insurance Corporation"/>
    <m/>
    <m/>
    <x v="256"/>
    <x v="4"/>
    <m/>
    <d v="2023-04-20T00:00:00"/>
    <x v="182"/>
    <x v="0"/>
    <n v="125000000"/>
    <x v="4"/>
    <n v="7500"/>
    <n v="0"/>
    <n v="0"/>
    <n v="338025"/>
    <n v="0"/>
    <n v="0"/>
    <n v="345525"/>
    <n v="0"/>
    <n v="0"/>
    <n v="100"/>
    <n v="0"/>
    <n v="0"/>
    <m/>
  </r>
  <r>
    <x v="297"/>
    <s v="Evangeline"/>
    <m/>
    <s v="Fire Protection District No. 2"/>
    <m/>
    <x v="257"/>
    <x v="2"/>
    <m/>
    <d v="2023-03-16T00:00:00"/>
    <x v="184"/>
    <x v="1"/>
    <n v="2000000"/>
    <x v="1"/>
    <n v="25929"/>
    <n v="0"/>
    <n v="0"/>
    <n v="3725"/>
    <n v="0"/>
    <n v="0"/>
    <n v="29654"/>
    <n v="25929"/>
    <n v="0"/>
    <n v="1225"/>
    <n v="0"/>
    <n v="0"/>
    <m/>
  </r>
  <r>
    <x v="298"/>
    <s v="St. John the Baptist"/>
    <s v="School Board"/>
    <s v="School District No. 1"/>
    <m/>
    <x v="258"/>
    <x v="2"/>
    <m/>
    <d v="2022-02-22T00:00:00"/>
    <x v="185"/>
    <x v="0"/>
    <n v="58000000"/>
    <x v="0"/>
    <n v="122400"/>
    <n v="456500"/>
    <n v="0"/>
    <n v="206919"/>
    <n v="0"/>
    <n v="0"/>
    <n v="785819"/>
    <n v="91900"/>
    <n v="7500"/>
    <n v="27075"/>
    <n v="0"/>
    <n v="116000"/>
    <m/>
  </r>
  <r>
    <x v="299"/>
    <s v="St. Tammany"/>
    <m/>
    <s v="Fire Protection District No. 12"/>
    <m/>
    <x v="259"/>
    <x v="2"/>
    <m/>
    <d v="2022-07-21T00:00:00"/>
    <x v="186"/>
    <x v="1"/>
    <n v="2268000"/>
    <x v="3"/>
    <n v="27135"/>
    <n v="0"/>
    <n v="0"/>
    <n v="2074"/>
    <n v="0"/>
    <n v="0"/>
    <n v="29209"/>
    <n v="27135"/>
    <n v="0"/>
    <n v="1386"/>
    <n v="0"/>
    <n v="0"/>
    <m/>
  </r>
  <r>
    <x v="300"/>
    <s v="Calcasieu"/>
    <s v="City of Lake Charles"/>
    <m/>
    <m/>
    <x v="260"/>
    <x v="1"/>
    <s v=" (LDH Program)"/>
    <d v="2018-09-20T00:00:00"/>
    <x v="187"/>
    <x v="1"/>
    <n v="20000000"/>
    <x v="1"/>
    <n v="88240"/>
    <n v="0"/>
    <n v="0"/>
    <n v="13765"/>
    <n v="0"/>
    <n v="0"/>
    <n v="102005"/>
    <n v="64900"/>
    <n v="0"/>
    <n v="10775"/>
    <n v="0"/>
    <n v="0"/>
    <m/>
  </r>
  <r>
    <x v="301"/>
    <s v="Lincoln "/>
    <s v="Village of Simsboro"/>
    <m/>
    <m/>
    <x v="261"/>
    <x v="1"/>
    <s v=" (LDH Program)"/>
    <d v="2023-03-16T00:00:00"/>
    <x v="182"/>
    <x v="1"/>
    <n v="2000000"/>
    <x v="1"/>
    <n v="25821"/>
    <n v="0"/>
    <n v="0"/>
    <n v="4725"/>
    <n v="200"/>
    <n v="0"/>
    <n v="30746"/>
    <n v="25821"/>
    <n v="0"/>
    <n v="1225"/>
    <n v="0"/>
    <n v="0"/>
    <m/>
  </r>
  <r>
    <x v="302"/>
    <s v="Plaquemines "/>
    <s v="Parish Council"/>
    <m/>
    <m/>
    <x v="46"/>
    <x v="0"/>
    <m/>
    <d v="2022-05-19T00:00:00"/>
    <x v="188"/>
    <x v="1"/>
    <n v="5000000"/>
    <x v="7"/>
    <n v="5000"/>
    <n v="0"/>
    <n v="0"/>
    <n v="4025"/>
    <n v="0"/>
    <n v="0"/>
    <n v="9025"/>
    <n v="5000"/>
    <n v="0"/>
    <n v="3025"/>
    <n v="0"/>
    <n v="0"/>
    <m/>
  </r>
  <r>
    <x v="303"/>
    <s v="Lafayette"/>
    <s v="Lafayette Public Trust Financing Authority"/>
    <m/>
    <m/>
    <x v="189"/>
    <x v="4"/>
    <m/>
    <d v="2022-05-19T00:00:00"/>
    <x v="189"/>
    <x v="1"/>
    <n v="1300000"/>
    <x v="8"/>
    <n v="22500"/>
    <n v="0"/>
    <n v="0"/>
    <n v="9155"/>
    <n v="0"/>
    <n v="0"/>
    <n v="31655"/>
    <n v="22500"/>
    <n v="0"/>
    <n v="805"/>
    <n v="0"/>
    <n v="5850"/>
    <m/>
  </r>
  <r>
    <x v="304"/>
    <s v="Rapides"/>
    <m/>
    <s v="Kolin-Ruby Wise Waterworks District No. 11A"/>
    <m/>
    <x v="262"/>
    <x v="2"/>
    <s v=" (LDH Program)"/>
    <d v="2023-03-16T00:00:00"/>
    <x v="190"/>
    <x v="1"/>
    <n v="1100000"/>
    <x v="1"/>
    <n v="16910"/>
    <n v="0"/>
    <n v="0"/>
    <n v="2685"/>
    <n v="0"/>
    <n v="0"/>
    <n v="19595"/>
    <n v="16910"/>
    <n v="0"/>
    <n v="685"/>
    <n v="0"/>
    <n v="0"/>
    <m/>
  </r>
  <r>
    <x v="305"/>
    <s v="Orleans"/>
    <s v="Louisiana Public Facilities Authority"/>
    <m/>
    <m/>
    <x v="263"/>
    <x v="4"/>
    <s v=" (Hurricane Recovery Program - City of New Orleans and Sewerage and Water Board of New Orleans)"/>
    <d v="2022-07-21T00:00:00"/>
    <x v="29"/>
    <x v="0"/>
    <n v="57850000"/>
    <x v="3"/>
    <n v="91395"/>
    <n v="115700"/>
    <n v="0"/>
    <n v="142948"/>
    <n v="0"/>
    <n v="0"/>
    <n v="350043"/>
    <n v="78895"/>
    <n v="0"/>
    <n v="27023"/>
    <n v="28925"/>
    <n v="75000"/>
    <m/>
  </r>
  <r>
    <x v="306"/>
    <s v="Evangeline"/>
    <s v="Law Enforcement District"/>
    <m/>
    <m/>
    <x v="264"/>
    <x v="2"/>
    <m/>
    <d v="2022-10-20T00:00:00"/>
    <x v="191"/>
    <x v="0"/>
    <n v="23950000"/>
    <x v="1"/>
    <n v="124863"/>
    <n v="191600"/>
    <n v="128710"/>
    <n v="110689"/>
    <n v="0"/>
    <n v="63435"/>
    <n v="619297"/>
    <n v="68863"/>
    <n v="41000"/>
    <n v="12553"/>
    <n v="0"/>
    <n v="62073"/>
    <m/>
  </r>
  <r>
    <x v="5"/>
    <s v="St. Tammany"/>
    <s v="School Board"/>
    <s v="Parishwide School District No. 12"/>
    <m/>
    <x v="5"/>
    <x v="3"/>
    <m/>
    <d v="2019-02-21T00:00:00"/>
    <x v="192"/>
    <x v="2"/>
    <n v="40000000"/>
    <x v="0"/>
    <n v="362780"/>
    <n v="0"/>
    <n v="0"/>
    <n v="301442"/>
    <n v="0"/>
    <n v="0"/>
    <n v="664222"/>
    <n v="257880"/>
    <n v="0"/>
    <n v="71625"/>
    <n v="0"/>
    <n v="90500"/>
    <s v="Yes"/>
  </r>
  <r>
    <x v="307"/>
    <s v="St. Tammany"/>
    <m/>
    <s v="Recreation District No. 1"/>
    <m/>
    <x v="265"/>
    <x v="2"/>
    <m/>
    <d v="2022-09-15T00:00:00"/>
    <x v="193"/>
    <x v="0"/>
    <n v="7000000"/>
    <x v="0"/>
    <n v="76025"/>
    <n v="0"/>
    <n v="0"/>
    <n v="40575"/>
    <n v="0"/>
    <n v="0"/>
    <n v="116600"/>
    <n v="46025"/>
    <n v="0"/>
    <n v="4125"/>
    <n v="0"/>
    <n v="12000"/>
    <m/>
  </r>
  <r>
    <x v="308"/>
    <s v="DeSoto"/>
    <s v="Police Jury "/>
    <m/>
    <m/>
    <x v="266"/>
    <x v="1"/>
    <s v="(International Paper Company Project)"/>
    <d v="2023-05-18T00:00:00"/>
    <x v="182"/>
    <x v="1"/>
    <n v="24500000"/>
    <x v="3"/>
    <n v="116881"/>
    <n v="51450"/>
    <n v="0"/>
    <n v="31200"/>
    <n v="0"/>
    <n v="0"/>
    <n v="199531"/>
    <n v="17981"/>
    <n v="51450"/>
    <n v="27700"/>
    <n v="0"/>
    <n v="0"/>
    <m/>
  </r>
  <r>
    <x v="309"/>
    <m/>
    <s v="Louisiana Housing Corporation "/>
    <m/>
    <m/>
    <x v="267"/>
    <x v="4"/>
    <s v="(Caddo Homes Project)"/>
    <d v="2022-11-17T00:00:00"/>
    <x v="194"/>
    <x v="1"/>
    <n v="10250000"/>
    <x v="1"/>
    <n v="49525"/>
    <n v="0"/>
    <n v="0"/>
    <n v="43683"/>
    <n v="1962372"/>
    <n v="37500"/>
    <n v="2093080"/>
    <n v="49525"/>
    <n v="0"/>
    <n v="12025"/>
    <n v="10250"/>
    <n v="20500"/>
    <m/>
  </r>
  <r>
    <x v="310"/>
    <s v="St. Tammany"/>
    <s v="City of Covington"/>
    <m/>
    <m/>
    <x v="268"/>
    <x v="1"/>
    <m/>
    <d v="2022-09-15T00:00:00"/>
    <x v="195"/>
    <x v="2"/>
    <n v="4750000"/>
    <x v="0"/>
    <n v="69525"/>
    <n v="0"/>
    <n v="0"/>
    <n v="34825"/>
    <n v="0"/>
    <n v="0"/>
    <n v="104350"/>
    <n v="39525"/>
    <n v="0"/>
    <n v="2875"/>
    <n v="0"/>
    <n v="10500"/>
    <m/>
  </r>
  <r>
    <x v="311"/>
    <m/>
    <s v="Louisiana Housing Corporation "/>
    <m/>
    <m/>
    <x v="178"/>
    <x v="4"/>
    <s v="(Home Ownership Program)"/>
    <d v="2023-05-18T00:00:00"/>
    <x v="196"/>
    <x v="0"/>
    <n v="60000000"/>
    <x v="1"/>
    <n v="204300"/>
    <n v="420671"/>
    <n v="0"/>
    <n v="212775"/>
    <n v="0"/>
    <n v="0"/>
    <n v="837746"/>
    <n v="131800"/>
    <n v="31000"/>
    <n v="27775"/>
    <n v="0"/>
    <n v="110000"/>
    <m/>
  </r>
  <r>
    <x v="312"/>
    <m/>
    <s v="Louisiana Housing Corporation "/>
    <m/>
    <m/>
    <x v="269"/>
    <x v="4"/>
    <s v="(Rapides Home Project)"/>
    <d v="2023-06-14T00:00:00"/>
    <x v="197"/>
    <x v="1"/>
    <n v="11250000"/>
    <x v="1"/>
    <n v="51525"/>
    <n v="0"/>
    <n v="0"/>
    <n v="48486"/>
    <n v="1795579"/>
    <n v="37500"/>
    <n v="1933090"/>
    <n v="51525"/>
    <n v="0"/>
    <n v="13125"/>
    <n v="11250"/>
    <n v="22500"/>
    <m/>
  </r>
  <r>
    <x v="115"/>
    <s v="Lafayette"/>
    <s v="City of Youngsville"/>
    <s v="Youngsville Sales Tax District No. 1"/>
    <m/>
    <x v="105"/>
    <x v="4"/>
    <m/>
    <d v="2021-10-21T00:00:00"/>
    <x v="198"/>
    <x v="0"/>
    <n v="14000000"/>
    <x v="1"/>
    <n v="127675"/>
    <n v="111500"/>
    <n v="93344"/>
    <n v="84625"/>
    <n v="0"/>
    <n v="0"/>
    <n v="417144"/>
    <n v="100175"/>
    <n v="7500"/>
    <n v="10600"/>
    <n v="0"/>
    <n v="58250"/>
    <s v="Yes"/>
  </r>
  <r>
    <x v="313"/>
    <s v="Sabine"/>
    <m/>
    <s v="Waterworks District No. 1 "/>
    <m/>
    <x v="270"/>
    <x v="4"/>
    <s v="(LDH Program)"/>
    <d v="2023-01-19T00:00:00"/>
    <x v="182"/>
    <x v="1"/>
    <n v="1000000"/>
    <x v="1"/>
    <n v="15550"/>
    <n v="0"/>
    <n v="0"/>
    <n v="1005"/>
    <n v="0"/>
    <n v="0"/>
    <n v="16555"/>
    <n v="15550"/>
    <n v="0"/>
    <n v="625"/>
    <n v="0"/>
    <n v="0"/>
    <m/>
  </r>
  <r>
    <x v="314"/>
    <s v="Jefferson"/>
    <s v="School Board"/>
    <m/>
    <m/>
    <x v="13"/>
    <x v="3"/>
    <m/>
    <d v="2023-01-19T00:00:00"/>
    <x v="199"/>
    <x v="0"/>
    <n v="4935000"/>
    <x v="1"/>
    <n v="59080"/>
    <n v="37012"/>
    <n v="0"/>
    <n v="38758"/>
    <n v="0"/>
    <n v="0"/>
    <n v="134850"/>
    <n v="39080"/>
    <n v="0"/>
    <n v="2986"/>
    <n v="0"/>
    <n v="15000"/>
    <m/>
  </r>
  <r>
    <x v="315"/>
    <s v="Pointe Coupee"/>
    <m/>
    <s v="Consolidated Sewerage District No. 1 "/>
    <m/>
    <x v="271"/>
    <x v="4"/>
    <s v="(DEQ Project)"/>
    <d v="2022-06-16T00:00:00"/>
    <x v="200"/>
    <x v="1"/>
    <n v="1321000"/>
    <x v="1"/>
    <n v="33446"/>
    <n v="0"/>
    <n v="0"/>
    <n v="3925"/>
    <n v="0"/>
    <n v="0"/>
    <n v="37371"/>
    <n v="24875"/>
    <n v="0"/>
    <n v="818"/>
    <n v="0"/>
    <n v="0"/>
    <m/>
  </r>
  <r>
    <x v="316"/>
    <m/>
    <s v="Louisiana Correctional Facilities Corporation "/>
    <m/>
    <m/>
    <x v="272"/>
    <x v="4"/>
    <s v="(Louisiana Correctional Institute for Women Project)"/>
    <d v="2021-08-19T00:00:00"/>
    <x v="201"/>
    <x v="0"/>
    <n v="44925000"/>
    <x v="1"/>
    <n v="168094"/>
    <n v="224625"/>
    <n v="0"/>
    <n v="170445"/>
    <n v="0"/>
    <n v="0"/>
    <n v="563164"/>
    <n v="84594"/>
    <n v="35000"/>
    <n v="21991"/>
    <n v="22463"/>
    <n v="83611"/>
    <m/>
  </r>
  <r>
    <x v="317"/>
    <s v="Lafayette"/>
    <s v="City of Scott"/>
    <m/>
    <m/>
    <x v="247"/>
    <x v="1"/>
    <m/>
    <d v="2021-10-21T00:00:00"/>
    <x v="60"/>
    <x v="1"/>
    <n v="1013000"/>
    <x v="4"/>
    <n v="5000"/>
    <n v="0"/>
    <n v="0"/>
    <n v="2133"/>
    <n v="0"/>
    <n v="0"/>
    <n v="7133"/>
    <n v="5000"/>
    <n v="0"/>
    <n v="633"/>
    <n v="0"/>
    <n v="0"/>
    <m/>
  </r>
  <r>
    <x v="318"/>
    <s v="Jackson"/>
    <m/>
    <s v="Recreation District"/>
    <m/>
    <x v="273"/>
    <x v="4"/>
    <m/>
    <d v="2023-04-20T00:00:00"/>
    <x v="196"/>
    <x v="1"/>
    <n v="1500000"/>
    <x v="1"/>
    <n v="22770"/>
    <n v="0"/>
    <n v="0"/>
    <n v="1425"/>
    <n v="0"/>
    <n v="0"/>
    <n v="24195"/>
    <n v="21970"/>
    <n v="0"/>
    <n v="925"/>
    <n v="0"/>
    <n v="0"/>
    <m/>
  </r>
  <r>
    <x v="319"/>
    <s v="East Feliciana"/>
    <s v="School Board"/>
    <s v="School District No. 1"/>
    <m/>
    <x v="139"/>
    <x v="3"/>
    <m/>
    <d v="2023-05-18T00:00:00"/>
    <x v="196"/>
    <x v="1"/>
    <n v="2060000"/>
    <x v="1"/>
    <n v="30575"/>
    <m/>
    <m/>
    <n v="12518"/>
    <m/>
    <n v="0"/>
    <n v="43093"/>
    <n v="30575"/>
    <m/>
    <n v="1261"/>
    <m/>
    <n v="10000"/>
    <m/>
  </r>
  <r>
    <x v="320"/>
    <s v="Caddo"/>
    <s v="Commission"/>
    <m/>
    <m/>
    <x v="274"/>
    <x v="0"/>
    <m/>
    <d v="2022-06-16T00:00:00"/>
    <x v="179"/>
    <x v="0"/>
    <n v="20000000"/>
    <x v="0"/>
    <n v="85900"/>
    <n v="150000"/>
    <n v="0"/>
    <n v="90225"/>
    <n v="0"/>
    <n v="0"/>
    <n v="326125"/>
    <n v="63400"/>
    <n v="0"/>
    <n v="10775"/>
    <n v="0"/>
    <n v="50000"/>
    <m/>
  </r>
  <r>
    <x v="321"/>
    <s v="Lafourche"/>
    <m/>
    <s v="Fire District No. 3"/>
    <m/>
    <x v="275"/>
    <x v="2"/>
    <m/>
    <d v="2023-03-16T00:00:00"/>
    <x v="199"/>
    <x v="4"/>
    <n v="1269616"/>
    <x v="4"/>
    <n v="0"/>
    <n v="0"/>
    <n v="0"/>
    <n v="787"/>
    <n v="0"/>
    <n v="0"/>
    <n v="787"/>
    <n v="0"/>
    <n v="0"/>
    <n v="787"/>
    <n v="0"/>
    <n v="0"/>
    <m/>
  </r>
  <r>
    <x v="322"/>
    <m/>
    <s v="Louisiana Housing Corporation "/>
    <m/>
    <m/>
    <x v="276"/>
    <x v="4"/>
    <s v="(Bayou D'arbonne Retirement Village Project)"/>
    <d v="2022-12-15T00:00:00"/>
    <x v="187"/>
    <x v="1"/>
    <n v="10000000"/>
    <x v="1"/>
    <n v="49025"/>
    <n v="0"/>
    <n v="0"/>
    <n v="42693"/>
    <n v="2743951"/>
    <n v="128500"/>
    <n v="2964169"/>
    <n v="49025"/>
    <n v="0"/>
    <n v="11750"/>
    <n v="10000"/>
    <n v="20000"/>
    <m/>
  </r>
  <r>
    <x v="323"/>
    <m/>
    <s v="Louisiana Housing Corporation "/>
    <m/>
    <m/>
    <x v="277"/>
    <x v="4"/>
    <s v="(Tangipahoa Homes Project)"/>
    <d v="2022-11-17T00:00:00"/>
    <x v="202"/>
    <x v="1"/>
    <n v="3250000"/>
    <x v="1"/>
    <n v="32025"/>
    <n v="0"/>
    <n v="0"/>
    <n v="14682"/>
    <n v="500047"/>
    <n v="40255"/>
    <n v="587009"/>
    <n v="32025"/>
    <n v="0"/>
    <n v="4063"/>
    <n v="3250"/>
    <n v="6500"/>
    <m/>
  </r>
  <r>
    <x v="6"/>
    <s v="Caddo"/>
    <s v="School Board"/>
    <s v="Parishwide School District"/>
    <m/>
    <x v="6"/>
    <x v="3"/>
    <m/>
    <d v="2019-02-21T00:00:00"/>
    <x v="203"/>
    <x v="0"/>
    <n v="9250000"/>
    <x v="0"/>
    <n v="298906"/>
    <n v="141250"/>
    <n v="110929"/>
    <n v="136497"/>
    <n v="0"/>
    <n v="0"/>
    <n v="687582"/>
    <n v="190054"/>
    <n v="0"/>
    <n v="27963"/>
    <n v="0"/>
    <n v="30000"/>
    <s v="Yes"/>
  </r>
  <r>
    <x v="324"/>
    <s v="Caldwell"/>
    <m/>
    <s v="Hospital Service District No. 1"/>
    <m/>
    <x v="278"/>
    <x v="2"/>
    <m/>
    <d v="2022-10-20T00:00:00"/>
    <x v="197"/>
    <x v="1"/>
    <n v="5000000"/>
    <x v="1"/>
    <n v="38359"/>
    <n v="0"/>
    <n v="0"/>
    <n v="5825"/>
    <n v="0"/>
    <n v="0"/>
    <n v="44184"/>
    <n v="38359"/>
    <n v="0"/>
    <n v="3025"/>
    <n v="0"/>
    <n v="0"/>
    <m/>
  </r>
  <r>
    <x v="325"/>
    <m/>
    <s v="Caddo-Bossier Parishes Port Commission "/>
    <m/>
    <m/>
    <x v="279"/>
    <x v="4"/>
    <s v="(DEQ Project)"/>
    <d v="2023-03-16T00:00:00"/>
    <x v="202"/>
    <x v="1"/>
    <n v="6500000"/>
    <x v="1"/>
    <n v="60743"/>
    <n v="0"/>
    <n v="0"/>
    <n v="19156"/>
    <n v="0"/>
    <n v="0"/>
    <n v="79899"/>
    <n v="44275"/>
    <n v="0"/>
    <n v="3850"/>
    <n v="0"/>
    <n v="14150"/>
    <m/>
  </r>
  <r>
    <x v="326"/>
    <m/>
    <s v="Louisiana Stadium and Exposition District"/>
    <m/>
    <m/>
    <x v="152"/>
    <x v="4"/>
    <m/>
    <d v="2019-08-15T00:00:00"/>
    <x v="204"/>
    <x v="0"/>
    <n v="526930000"/>
    <x v="1"/>
    <n v="1106723"/>
    <n v="808498"/>
    <n v="0"/>
    <n v="1554845"/>
    <n v="0"/>
    <n v="0"/>
    <n v="3470066"/>
    <n v="798664"/>
    <n v="193079"/>
    <n v="290669"/>
    <n v="0"/>
    <n v="695177"/>
    <s v="Yes"/>
  </r>
  <r>
    <x v="327"/>
    <s v="Sabine"/>
    <m/>
    <s v="Fire Protection District No. 1, Wards 1 and 2"/>
    <m/>
    <x v="280"/>
    <x v="2"/>
    <m/>
    <d v="2023-05-18T00:00:00"/>
    <x v="205"/>
    <x v="1"/>
    <n v="305000"/>
    <x v="1"/>
    <n v="5128"/>
    <n v="0"/>
    <n v="0"/>
    <n v="690"/>
    <n v="0"/>
    <n v="0"/>
    <n v="5818"/>
    <n v="5128"/>
    <n v="0"/>
    <n v="198"/>
    <n v="0"/>
    <n v="0"/>
    <m/>
  </r>
  <r>
    <x v="328"/>
    <m/>
    <s v="Louisiana Community Development Authority "/>
    <m/>
    <m/>
    <x v="281"/>
    <x v="4"/>
    <s v="(Diocese of Houma-Thibodaux Hurricane Ida Recovery Project)"/>
    <d v="2022-10-20T00:00:00"/>
    <x v="206"/>
    <x v="1"/>
    <n v="32000000"/>
    <x v="1"/>
    <n v="167810"/>
    <n v="290229"/>
    <n v="0"/>
    <n v="173814"/>
    <n v="10000"/>
    <n v="0"/>
    <n v="641853"/>
    <n v="69900"/>
    <n v="62910"/>
    <n v="35600"/>
    <n v="16000"/>
    <n v="117861"/>
    <m/>
  </r>
  <r>
    <x v="329"/>
    <m/>
    <s v="Ernest N. Morial - New Orleans Exhibition Hall Authority"/>
    <m/>
    <m/>
    <x v="202"/>
    <x v="4"/>
    <m/>
    <d v="2023-03-16T00:00:00"/>
    <x v="207"/>
    <x v="0"/>
    <n v="112045000"/>
    <x v="1"/>
    <n v="195303"/>
    <n v="158904"/>
    <n v="0"/>
    <n v="349699"/>
    <n v="0"/>
    <n v="0"/>
    <n v="703906"/>
    <n v="130803"/>
    <n v="34500"/>
    <n v="45991"/>
    <n v="0"/>
    <n v="144289"/>
    <m/>
  </r>
  <r>
    <x v="132"/>
    <s v="St. James"/>
    <s v="Town of Lutcher"/>
    <m/>
    <m/>
    <x v="138"/>
    <x v="1"/>
    <m/>
    <d v="2021-12-16T00:00:00"/>
    <x v="194"/>
    <x v="1"/>
    <n v="861750"/>
    <x v="1"/>
    <n v="41215"/>
    <n v="0"/>
    <n v="0"/>
    <n v="9247"/>
    <n v="0"/>
    <n v="0"/>
    <n v="50462"/>
    <n v="34500"/>
    <n v="0"/>
    <n v="1197"/>
    <n v="0"/>
    <n v="5550"/>
    <s v="Yes"/>
  </r>
  <r>
    <x v="330"/>
    <m/>
    <s v="Louisiana Housing Corporation "/>
    <m/>
    <m/>
    <x v="282"/>
    <x v="4"/>
    <s v="(Ouachita Homes Project)"/>
    <d v="2022-11-17T00:00:00"/>
    <x v="208"/>
    <x v="1"/>
    <n v="8000000"/>
    <x v="1"/>
    <n v="45025"/>
    <n v="0"/>
    <n v="0"/>
    <n v="41787"/>
    <n v="1355411"/>
    <n v="45559"/>
    <n v="1487782"/>
    <n v="45025"/>
    <n v="0"/>
    <n v="9550"/>
    <n v="8000"/>
    <n v="16000"/>
    <m/>
  </r>
  <r>
    <x v="331"/>
    <s v="Pointe Coupee"/>
    <m/>
    <s v="Waterworks District No. 1 "/>
    <m/>
    <x v="283"/>
    <x v="2"/>
    <m/>
    <d v="2023-06-15T00:00:00"/>
    <x v="209"/>
    <x v="1"/>
    <n v="2285000"/>
    <x v="1"/>
    <n v="49763"/>
    <n v="22850"/>
    <n v="23456"/>
    <n v="20396"/>
    <n v="0"/>
    <n v="0"/>
    <n v="116465"/>
    <n v="29763"/>
    <n v="22850"/>
    <n v="1396"/>
    <n v="0"/>
    <n v="12500"/>
    <m/>
  </r>
  <r>
    <x v="332"/>
    <m/>
    <s v="Louisiana Community Development Authority "/>
    <m/>
    <m/>
    <x v="147"/>
    <x v="4"/>
    <s v="(American Biocarbon CT, LLC Project)"/>
    <d v="2020-12-17T00:00:00"/>
    <x v="210"/>
    <x v="0"/>
    <n v="44000000"/>
    <x v="1"/>
    <n v="210000"/>
    <n v="114429"/>
    <n v="0"/>
    <n v="103500"/>
    <n v="0"/>
    <n v="0"/>
    <n v="427929"/>
    <n v="45000"/>
    <n v="15000"/>
    <n v="48200"/>
    <n v="22000"/>
    <n v="15000"/>
    <m/>
  </r>
  <r>
    <x v="333"/>
    <s v="Caddo"/>
    <m/>
    <s v="Waterworks District No. 7"/>
    <m/>
    <x v="284"/>
    <x v="2"/>
    <m/>
    <d v="2023-07-20T00:00:00"/>
    <x v="211"/>
    <x v="1"/>
    <n v="370390"/>
    <x v="1"/>
    <n v="6055"/>
    <n v="0"/>
    <n v="0"/>
    <n v="2741"/>
    <n v="0"/>
    <n v="0"/>
    <n v="8796"/>
    <n v="6055"/>
    <n v="0"/>
    <n v="241"/>
    <n v="0"/>
    <n v="2500"/>
    <s v="Yes"/>
  </r>
  <r>
    <x v="333"/>
    <s v="Caddo"/>
    <m/>
    <s v="Waterworks District No. 7"/>
    <m/>
    <x v="284"/>
    <x v="2"/>
    <m/>
    <d v="2023-07-20T00:00:00"/>
    <x v="211"/>
    <x v="1"/>
    <n v="102520"/>
    <x v="1"/>
    <n v="2037"/>
    <n v="0"/>
    <n v="0"/>
    <n v="2824"/>
    <n v="0"/>
    <n v="0"/>
    <n v="4861"/>
    <n v="2037"/>
    <n v="0"/>
    <n v="67"/>
    <n v="0"/>
    <n v="2500"/>
    <s v="Yes"/>
  </r>
  <r>
    <x v="334"/>
    <s v="St. Martin"/>
    <s v="City of Breaux Bridge"/>
    <m/>
    <m/>
    <x v="285"/>
    <x v="1"/>
    <m/>
    <d v="2023-06-14T00:00:00"/>
    <x v="212"/>
    <x v="1"/>
    <n v="10000000"/>
    <x v="1"/>
    <n v="51525"/>
    <n v="0"/>
    <n v="0"/>
    <n v="8275"/>
    <n v="0"/>
    <n v="0"/>
    <n v="59800"/>
    <n v="51525"/>
    <n v="0"/>
    <n v="5775"/>
    <n v="0"/>
    <n v="0"/>
    <m/>
  </r>
  <r>
    <x v="335"/>
    <s v="Lincoln"/>
    <s v="Police Jury "/>
    <m/>
    <m/>
    <x v="286"/>
    <x v="1"/>
    <s v="(DEQ Project)"/>
    <d v="2023-06-14T00:00:00"/>
    <x v="213"/>
    <x v="1"/>
    <n v="950000"/>
    <x v="1"/>
    <n v="15695"/>
    <n v="0"/>
    <n v="0"/>
    <n v="3095"/>
    <n v="0"/>
    <n v="0"/>
    <n v="18790"/>
    <n v="15695"/>
    <n v="0"/>
    <n v="595"/>
    <n v="0"/>
    <n v="0"/>
    <m/>
  </r>
  <r>
    <x v="336"/>
    <s v="Lafayette"/>
    <s v="Assessment District"/>
    <m/>
    <m/>
    <x v="100"/>
    <x v="4"/>
    <m/>
    <d v="2023-07-20T00:00:00"/>
    <x v="214"/>
    <x v="1"/>
    <n v="1000000"/>
    <x v="1"/>
    <n v="15327"/>
    <n v="0"/>
    <n v="0"/>
    <n v="2625"/>
    <n v="0"/>
    <n v="0"/>
    <n v="17952"/>
    <n v="15327"/>
    <n v="0"/>
    <n v="625"/>
    <n v="0"/>
    <n v="0"/>
    <m/>
  </r>
  <r>
    <x v="337"/>
    <s v="Rapides"/>
    <s v="Police Jury"/>
    <s v="Road District No. 2B Sales Tax District, Ward 11"/>
    <m/>
    <x v="287"/>
    <x v="1"/>
    <m/>
    <d v="2023-08-17T00:00:00"/>
    <x v="215"/>
    <x v="1"/>
    <n v="2700000"/>
    <x v="1"/>
    <n v="35993"/>
    <n v="0"/>
    <n v="0"/>
    <n v="3645"/>
    <n v="0"/>
    <n v="0"/>
    <n v="39638"/>
    <n v="30993"/>
    <n v="0"/>
    <n v="1645"/>
    <n v="0"/>
    <n v="0"/>
    <m/>
  </r>
  <r>
    <x v="338"/>
    <s v="Ouachita"/>
    <s v="School Board"/>
    <s v="East Ouachita Parish School District"/>
    <m/>
    <x v="288"/>
    <x v="3"/>
    <m/>
    <d v="2021-09-17T00:00:00"/>
    <x v="162"/>
    <x v="0"/>
    <n v="20000000"/>
    <x v="0"/>
    <n v="84456"/>
    <n v="140000"/>
    <n v="0"/>
    <n v="79880"/>
    <n v="0"/>
    <n v="0"/>
    <n v="304336"/>
    <n v="63900"/>
    <n v="0"/>
    <n v="10775"/>
    <n v="0"/>
    <n v="40000"/>
    <m/>
  </r>
  <r>
    <x v="339"/>
    <s v="St. Mary"/>
    <s v="West St. Mary Parish Port, Harbor and Terminal District"/>
    <m/>
    <m/>
    <x v="289"/>
    <x v="4"/>
    <m/>
    <d v="2021-11-18T00:00:00"/>
    <x v="214"/>
    <x v="1"/>
    <n v="6500000"/>
    <x v="4"/>
    <n v="43775"/>
    <n v="0"/>
    <n v="0"/>
    <n v="5850"/>
    <n v="0"/>
    <n v="0"/>
    <n v="49625"/>
    <n v="43775"/>
    <n v="0"/>
    <n v="3850"/>
    <n v="0"/>
    <n v="0"/>
    <m/>
  </r>
  <r>
    <x v="340"/>
    <m/>
    <s v="Louisiana Community Development Authority "/>
    <m/>
    <m/>
    <x v="290"/>
    <x v="4"/>
    <s v="(University of Louisiana Monroe Facilities, Inc. - Athletic Improvement Project)"/>
    <d v="2023-07-20T00:00:00"/>
    <x v="216"/>
    <x v="0"/>
    <n v="1550000"/>
    <x v="1"/>
    <n v="61750"/>
    <n v="0"/>
    <n v="0"/>
    <n v="21952"/>
    <n v="0"/>
    <n v="0"/>
    <n v="83702"/>
    <n v="24250"/>
    <n v="0"/>
    <n v="955"/>
    <n v="775"/>
    <n v="15000"/>
    <m/>
  </r>
  <r>
    <x v="341"/>
    <s v="St. Landry"/>
    <s v="School Board"/>
    <m/>
    <m/>
    <x v="291"/>
    <x v="3"/>
    <m/>
    <d v="2023-05-18T00:00:00"/>
    <x v="217"/>
    <x v="1"/>
    <m/>
    <x v="9"/>
    <n v="76525"/>
    <n v="50000"/>
    <n v="0"/>
    <n v="30775"/>
    <n v="0"/>
    <n v="0"/>
    <n v="157300"/>
    <n v="54025"/>
    <n v="0"/>
    <n v="5775"/>
    <n v="0"/>
    <n v="25000"/>
    <m/>
  </r>
  <r>
    <x v="342"/>
    <s v="DeSoto"/>
    <s v="Police Jury"/>
    <m/>
    <m/>
    <x v="292"/>
    <x v="1"/>
    <m/>
    <d v="2021-09-16T00:00:00"/>
    <x v="218"/>
    <x v="1"/>
    <n v="11000000"/>
    <x v="4"/>
    <n v="10041"/>
    <n v="0"/>
    <n v="0"/>
    <n v="9275"/>
    <n v="0"/>
    <n v="0"/>
    <n v="19316"/>
    <n v="10041"/>
    <n v="0"/>
    <n v="6275"/>
    <n v="0"/>
    <n v="0"/>
    <m/>
  </r>
  <r>
    <x v="273"/>
    <m/>
    <s v="Louisiana Community Development Authority "/>
    <m/>
    <m/>
    <x v="238"/>
    <x v="4"/>
    <s v="(Caddo-Bossier Parishes Port Commission Project)"/>
    <d v="2022-12-15T00:00:00"/>
    <x v="191"/>
    <x v="2"/>
    <n v="24425000"/>
    <x v="1"/>
    <n v="262365"/>
    <n v="285925"/>
    <n v="132118"/>
    <n v="166766"/>
    <n v="0"/>
    <n v="0"/>
    <n v="847174"/>
    <n v="132365"/>
    <n v="0"/>
    <n v="20151"/>
    <n v="21610"/>
    <n v="87503"/>
    <s v="Yes"/>
  </r>
  <r>
    <x v="343"/>
    <m/>
    <s v="Louisiana Housing Corporation "/>
    <m/>
    <m/>
    <x v="178"/>
    <x v="5"/>
    <s v="(Home Ownership Program)"/>
    <d v="2023-08-17T00:00:00"/>
    <x v="219"/>
    <x v="0"/>
    <n v="80000000"/>
    <x v="1"/>
    <n v="241800"/>
    <n v="564166"/>
    <n v="0"/>
    <n v="270275"/>
    <n v="0"/>
    <n v="0"/>
    <n v="1076241"/>
    <n v="154300"/>
    <n v="0"/>
    <n v="34775"/>
    <n v="0"/>
    <n v="150000"/>
    <m/>
  </r>
  <r>
    <x v="344"/>
    <m/>
    <s v="Louisiana Housing Corporation "/>
    <m/>
    <m/>
    <x v="293"/>
    <x v="4"/>
    <s v="(H3C Project)"/>
    <d v="2023-06-14T00:00:00"/>
    <x v="213"/>
    <x v="1"/>
    <n v="1750000"/>
    <x v="4"/>
    <n v="24250"/>
    <n v="0"/>
    <n v="0"/>
    <n v="8770"/>
    <n v="4168485"/>
    <n v="100000"/>
    <n v="4301505"/>
    <n v="24250"/>
    <n v="0"/>
    <n v="2188"/>
    <n v="1750"/>
    <n v="3500"/>
    <m/>
  </r>
  <r>
    <x v="345"/>
    <m/>
    <s v="Louisiana Housing Corporation "/>
    <m/>
    <m/>
    <x v="294"/>
    <x v="4"/>
    <s v="(Park Homes at Iowa Project)"/>
    <d v="2022-09-15T00:00:00"/>
    <x v="220"/>
    <x v="0"/>
    <n v="4649000"/>
    <x v="1"/>
    <n v="59025"/>
    <n v="45373"/>
    <n v="0"/>
    <n v="32589"/>
    <n v="1040044"/>
    <n v="0"/>
    <n v="1177031"/>
    <n v="36525"/>
    <n v="12500"/>
    <n v="5811"/>
    <n v="4750"/>
    <n v="9298"/>
    <m/>
  </r>
  <r>
    <x v="346"/>
    <s v="Jackson"/>
    <s v="Law Enforcement District"/>
    <m/>
    <m/>
    <x v="295"/>
    <x v="2"/>
    <m/>
    <d v="2023-06-14T00:00:00"/>
    <x v="221"/>
    <x v="1"/>
    <n v="5000000"/>
    <x v="1"/>
    <n v="38506"/>
    <n v="0"/>
    <n v="0"/>
    <n v="5525"/>
    <n v="0"/>
    <n v="0"/>
    <n v="44031"/>
    <n v="37275"/>
    <n v="0"/>
    <n v="3025"/>
    <n v="0"/>
    <n v="0"/>
    <m/>
  </r>
  <r>
    <x v="347"/>
    <s v="Plaquemines "/>
    <s v="Parish Council"/>
    <m/>
    <m/>
    <x v="46"/>
    <x v="0"/>
    <m/>
    <d v="2023-07-20T00:00:00"/>
    <x v="215"/>
    <x v="1"/>
    <n v="16000000"/>
    <x v="1"/>
    <n v="75400"/>
    <n v="75000"/>
    <n v="0"/>
    <n v="10775"/>
    <n v="0"/>
    <n v="0"/>
    <n v="161175"/>
    <n v="60400"/>
    <n v="0"/>
    <n v="8775"/>
    <n v="0"/>
    <n v="0"/>
    <m/>
  </r>
  <r>
    <x v="348"/>
    <s v="Catahoula"/>
    <s v="Village of Harrisonburg "/>
    <m/>
    <m/>
    <x v="240"/>
    <x v="1"/>
    <s v="(LDH Program)"/>
    <d v="2022-12-15T00:00:00"/>
    <x v="222"/>
    <x v="1"/>
    <n v="440000"/>
    <x v="10"/>
    <n v="6600"/>
    <n v="0"/>
    <n v="0"/>
    <n v="2286"/>
    <n v="0"/>
    <n v="0"/>
    <n v="8886"/>
    <n v="6600"/>
    <n v="0"/>
    <n v="286"/>
    <n v="0"/>
    <n v="0"/>
    <m/>
  </r>
  <r>
    <x v="349"/>
    <s v="East Baton Rouge"/>
    <m/>
    <s v="St. George Fire Protection District No. 2"/>
    <m/>
    <x v="85"/>
    <x v="2"/>
    <m/>
    <d v="2023-08-17T00:00:00"/>
    <x v="213"/>
    <x v="1"/>
    <n v="15000000"/>
    <x v="4"/>
    <n v="17500"/>
    <n v="0"/>
    <n v="0"/>
    <n v="0"/>
    <n v="0"/>
    <n v="0"/>
    <n v="17500"/>
    <n v="17500"/>
    <n v="0"/>
    <n v="0"/>
    <n v="0"/>
    <n v="0"/>
    <m/>
  </r>
  <r>
    <x v="350"/>
    <s v="Lafourche "/>
    <s v="Parish Council"/>
    <s v="Road Sales Tax District"/>
    <m/>
    <x v="296"/>
    <x v="2"/>
    <m/>
    <d v="2023-07-20T00:00:00"/>
    <x v="222"/>
    <x v="1"/>
    <n v="13805000"/>
    <x v="3"/>
    <n v="132754"/>
    <n v="95515"/>
    <n v="0"/>
    <n v="84105"/>
    <n v="0"/>
    <n v="0"/>
    <n v="312374"/>
    <n v="56254"/>
    <n v="59000"/>
    <n v="7678"/>
    <n v="0"/>
    <n v="63677"/>
    <m/>
  </r>
  <r>
    <x v="351"/>
    <s v="Madison"/>
    <m/>
    <s v="Hospital Service District"/>
    <m/>
    <x v="297"/>
    <x v="2"/>
    <m/>
    <d v="2022-12-15T00:00:00"/>
    <x v="223"/>
    <x v="1"/>
    <n v="27497000"/>
    <x v="1"/>
    <n v="134496"/>
    <n v="0"/>
    <n v="46000"/>
    <n v="326706"/>
    <n v="1832000"/>
    <n v="189268"/>
    <n v="2528470"/>
    <n v="102612"/>
    <n v="0"/>
    <n v="28781"/>
    <n v="181309"/>
    <n v="111336"/>
    <s v="Yes"/>
  </r>
  <r>
    <x v="352"/>
    <s v="Plaquemines"/>
    <s v="Law Enforcement District"/>
    <m/>
    <m/>
    <x v="93"/>
    <x v="2"/>
    <m/>
    <d v="2023-08-17T00:00:00"/>
    <x v="224"/>
    <x v="1"/>
    <n v="3200000"/>
    <x v="4"/>
    <n v="25000"/>
    <n v="0"/>
    <n v="0"/>
    <n v="1500"/>
    <n v="0"/>
    <n v="0"/>
    <n v="26500"/>
    <n v="25000"/>
    <n v="0"/>
    <n v="0"/>
    <n v="0"/>
    <n v="0"/>
    <m/>
  </r>
  <r>
    <x v="353"/>
    <s v="Caddo"/>
    <m/>
    <s v="Fire District No. 3"/>
    <m/>
    <x v="298"/>
    <x v="2"/>
    <m/>
    <d v="2023-09-21T00:00:00"/>
    <x v="225"/>
    <x v="1"/>
    <n v="1500000"/>
    <x v="1"/>
    <n v="23875"/>
    <n v="0"/>
    <n v="0"/>
    <n v="8080"/>
    <n v="0"/>
    <n v="0"/>
    <n v="31955"/>
    <n v="23875"/>
    <n v="0"/>
    <n v="925"/>
    <n v="0"/>
    <n v="6750"/>
    <m/>
  </r>
  <r>
    <x v="321"/>
    <s v="Lafourche"/>
    <m/>
    <s v="Fire District No. 3"/>
    <m/>
    <x v="275"/>
    <x v="2"/>
    <m/>
    <d v="2023-03-16T00:00:00"/>
    <x v="199"/>
    <x v="1"/>
    <n v="1269616"/>
    <x v="4"/>
    <n v="0"/>
    <n v="0"/>
    <n v="0"/>
    <n v="787"/>
    <n v="0"/>
    <n v="0"/>
    <n v="787"/>
    <n v="0"/>
    <n v="0"/>
    <n v="787"/>
    <n v="0"/>
    <n v="0"/>
    <m/>
  </r>
  <r>
    <x v="354"/>
    <s v="Bienville"/>
    <s v="Village of Saline "/>
    <m/>
    <m/>
    <x v="299"/>
    <x v="1"/>
    <s v="(DEQ Project)"/>
    <d v="2022-01-20T00:00:00"/>
    <x v="226"/>
    <x v="1"/>
    <n v="130000"/>
    <x v="4"/>
    <n v="3500"/>
    <n v="0"/>
    <n v="0"/>
    <n v="100"/>
    <n v="0"/>
    <n v="0"/>
    <n v="3600"/>
    <n v="3500"/>
    <n v="0"/>
    <n v="100"/>
    <n v="0"/>
    <n v="0"/>
    <m/>
  </r>
  <r>
    <x v="355"/>
    <s v="Sabine"/>
    <m/>
    <s v="Waterworks District No. 1 "/>
    <m/>
    <x v="270"/>
    <x v="2"/>
    <s v="(LDH Program)"/>
    <d v="2021-07-15T00:00:00"/>
    <x v="226"/>
    <x v="1"/>
    <n v="200000"/>
    <x v="4"/>
    <n v="3500"/>
    <n v="0"/>
    <n v="0"/>
    <n v="130"/>
    <n v="0"/>
    <n v="0"/>
    <n v="3630"/>
    <n v="3500"/>
    <m/>
    <n v="130"/>
    <n v="0"/>
    <n v="0"/>
    <m/>
  </r>
  <r>
    <x v="352"/>
    <s v="Plaquemines"/>
    <m/>
    <s v="Law Enforcement District"/>
    <m/>
    <x v="93"/>
    <x v="2"/>
    <m/>
    <d v="2023-08-17T00:00:00"/>
    <x v="224"/>
    <x v="1"/>
    <n v="3200000"/>
    <x v="4"/>
    <n v="25000"/>
    <n v="0"/>
    <n v="0"/>
    <n v="1500"/>
    <n v="0"/>
    <n v="0"/>
    <n v="26500"/>
    <n v="25000"/>
    <n v="0"/>
    <n v="0"/>
    <n v="0"/>
    <n v="0"/>
    <m/>
  </r>
  <r>
    <x v="356"/>
    <s v="Beauregard"/>
    <s v="School Board"/>
    <s v="Parishwide School District"/>
    <m/>
    <x v="300"/>
    <x v="3"/>
    <m/>
    <d v="2023-02-16T00:00:00"/>
    <x v="210"/>
    <x v="2"/>
    <n v="26000000"/>
    <x v="0"/>
    <n v="97767"/>
    <n v="0"/>
    <n v="70400"/>
    <n v="72425"/>
    <n v="0"/>
    <n v="0"/>
    <n v="240592"/>
    <n v="67767"/>
    <n v="0"/>
    <n v="13475"/>
    <n v="0"/>
    <n v="26000"/>
    <m/>
  </r>
  <r>
    <x v="357"/>
    <s v="Plaquemines"/>
    <s v="Council"/>
    <m/>
    <m/>
    <x v="301"/>
    <x v="0"/>
    <s v="(DNR Revolving Loan Program)"/>
    <d v="2023-08-17T00:00:00"/>
    <x v="227"/>
    <x v="1"/>
    <n v="12000000"/>
    <x v="1"/>
    <n v="113025"/>
    <n v="240000"/>
    <n v="0"/>
    <n v="9275"/>
    <n v="0"/>
    <n v="0"/>
    <n v="362300"/>
    <n v="53025"/>
    <n v="0"/>
    <n v="6775"/>
    <n v="0"/>
    <n v="0"/>
    <m/>
  </r>
  <r>
    <x v="358"/>
    <s v="Orleans"/>
    <s v="Louisiana Public Facilities Authority"/>
    <m/>
    <m/>
    <x v="219"/>
    <x v="4"/>
    <s v="(Louisiana Children's Medical Center Project)"/>
    <d v="2023-05-18T00:00:00"/>
    <x v="223"/>
    <x v="1"/>
    <n v="105000000"/>
    <x v="1"/>
    <n v="370500"/>
    <n v="0"/>
    <n v="0"/>
    <n v="226656"/>
    <n v="0"/>
    <n v="0"/>
    <n v="597156"/>
    <n v="127500"/>
    <n v="115000"/>
    <n v="109000"/>
    <n v="52500"/>
    <n v="32656"/>
    <m/>
  </r>
  <r>
    <x v="359"/>
    <s v="Multiple Parishes"/>
    <s v="Louisiana Public Facilities Authority"/>
    <m/>
    <m/>
    <x v="302"/>
    <x v="4"/>
    <s v="(Waste Pro USA, Inc. Project)"/>
    <d v="2023-08-17T00:00:00"/>
    <x v="228"/>
    <x v="0"/>
    <n v="40000000"/>
    <x v="1"/>
    <n v="365476"/>
    <n v="410846"/>
    <n v="0"/>
    <n v="232460"/>
    <n v="0"/>
    <n v="0"/>
    <n v="1008782"/>
    <n v="79400"/>
    <n v="110000"/>
    <n v="44000"/>
    <n v="20000"/>
    <n v="160000"/>
    <m/>
  </r>
  <r>
    <x v="359"/>
    <s v="Multiple Parishes"/>
    <s v="Louisiana Public Facilities Authority"/>
    <m/>
    <m/>
    <x v="302"/>
    <x v="4"/>
    <s v="(Waste Pro USA, Inc. Project)"/>
    <d v="2023-08-17T00:00:00"/>
    <x v="229"/>
    <x v="0"/>
    <n v="25000000"/>
    <x v="1"/>
    <n v="598291"/>
    <n v="669984"/>
    <n v="0"/>
    <n v="380460"/>
    <n v="0"/>
    <n v="0"/>
    <n v="1648735"/>
    <n v="145550"/>
    <n v="185000"/>
    <n v="72250"/>
    <n v="32500"/>
    <n v="260000"/>
    <s v="Yes"/>
  </r>
  <r>
    <x v="360"/>
    <s v="Orleans"/>
    <s v="Louisiana Housing Corporation"/>
    <m/>
    <m/>
    <x v="303"/>
    <x v="4"/>
    <s v="(Federal City - Building 10 Project)"/>
    <d v="2023-05-18T00:00:00"/>
    <x v="230"/>
    <x v="1"/>
    <n v="10500000"/>
    <x v="1"/>
    <n v="50025"/>
    <n v="0"/>
    <n v="0"/>
    <n v="45525"/>
    <n v="1608377"/>
    <n v="142500"/>
    <n v="1846427"/>
    <n v="50025"/>
    <n v="0"/>
    <n v="12300"/>
    <n v="10500"/>
    <n v="21000"/>
    <m/>
  </r>
  <r>
    <x v="361"/>
    <s v="Caddo"/>
    <s v="Louisiana Housing Corporation"/>
    <m/>
    <m/>
    <x v="304"/>
    <x v="4"/>
    <s v="(Fairmont Towers Project)"/>
    <d v="2023-05-18T00:00:00"/>
    <x v="231"/>
    <x v="0"/>
    <n v="18877000"/>
    <x v="1"/>
    <n v="150150"/>
    <n v="147500"/>
    <n v="0"/>
    <n v="96069"/>
    <n v="2898671"/>
    <n v="283700"/>
    <n v="3576090"/>
    <n v="60150"/>
    <n v="40000"/>
    <n v="21515"/>
    <n v="19000"/>
    <n v="38000"/>
    <m/>
  </r>
  <r>
    <x v="362"/>
    <s v="Tangipahoa"/>
    <s v="Louisiana Housing Corporation"/>
    <m/>
    <m/>
    <x v="305"/>
    <x v="4"/>
    <s v=" (Cypress Court Project)"/>
    <d v="2022-12-15T00:00:00"/>
    <x v="232"/>
    <x v="0"/>
    <n v="7274000"/>
    <x v="1"/>
    <n v="99025"/>
    <n v="65000"/>
    <n v="0"/>
    <n v="47958"/>
    <n v="1744636"/>
    <n v="285000"/>
    <n v="2241619"/>
    <n v="44025"/>
    <n v="0"/>
    <n v="8751"/>
    <n v="7500"/>
    <n v="15000"/>
    <m/>
  </r>
  <r>
    <x v="274"/>
    <s v="Tangipahoa"/>
    <s v="Town of Amite City"/>
    <m/>
    <m/>
    <x v="306"/>
    <x v="2"/>
    <s v=" (DEQ Project)"/>
    <d v="2023-01-19T00:00:00"/>
    <x v="232"/>
    <x v="1"/>
    <n v="23000000"/>
    <x v="1"/>
    <n v="92775"/>
    <n v="0"/>
    <n v="0"/>
    <n v="13250"/>
    <n v="0"/>
    <n v="0"/>
    <n v="106025"/>
    <n v="92775"/>
    <n v="0"/>
    <n v="13250"/>
    <n v="0"/>
    <n v="0"/>
    <s v="Yes"/>
  </r>
  <r>
    <x v="363"/>
    <s v="Morehouse"/>
    <s v="Village of Bonita "/>
    <m/>
    <m/>
    <x v="307"/>
    <x v="1"/>
    <s v="(DEQ Project)"/>
    <d v="2023-05-18T00:00:00"/>
    <x v="202"/>
    <x v="1"/>
    <n v="671000"/>
    <x v="1"/>
    <n v="19440"/>
    <n v="0"/>
    <n v="0"/>
    <n v="622"/>
    <n v="0"/>
    <n v="0"/>
    <n v="20062"/>
    <n v="12565"/>
    <n v="0"/>
    <n v="428"/>
    <n v="0"/>
    <n v="0"/>
    <m/>
  </r>
  <r>
    <x v="364"/>
    <s v="Calcasieu"/>
    <s v="City of Lake Charles "/>
    <m/>
    <m/>
    <x v="308"/>
    <x v="1"/>
    <s v="(Center East Water Plant - LDH Program)"/>
    <d v="2023-07-20T00:00:00"/>
    <x v="233"/>
    <x v="1"/>
    <n v="2300000"/>
    <x v="1"/>
    <n v="39462"/>
    <n v="0"/>
    <n v="0"/>
    <n v="2566"/>
    <n v="0"/>
    <n v="0"/>
    <n v="42028"/>
    <n v="28875"/>
    <n v="0"/>
    <n v="1405"/>
    <n v="0"/>
    <n v="0"/>
    <m/>
  </r>
  <r>
    <x v="365"/>
    <s v="Lafayette"/>
    <s v="Louisiana Community Development Authority"/>
    <m/>
    <m/>
    <x v="309"/>
    <x v="4"/>
    <s v="(Ragin’ Cajun Facilities, Inc. - Football Stadium Project)"/>
    <d v="2023-09-21T00:00:00"/>
    <x v="231"/>
    <x v="0"/>
    <n v="14040000"/>
    <x v="1"/>
    <n v="148430"/>
    <n v="115830"/>
    <n v="102793"/>
    <n v="76071"/>
    <n v="0"/>
    <n v="0"/>
    <n v="443124"/>
    <n v="61430"/>
    <n v="23500"/>
    <n v="7795"/>
    <n v="7020"/>
    <n v="31590"/>
    <m/>
  </r>
  <r>
    <x v="366"/>
    <s v="Calcasieu"/>
    <s v="City of Lake Charles "/>
    <m/>
    <m/>
    <x v="260"/>
    <x v="1"/>
    <s v="(LDH Program)"/>
    <d v="2023-09-21T00:00:00"/>
    <x v="222"/>
    <x v="1"/>
    <n v="10000000"/>
    <x v="1"/>
    <n v="54355"/>
    <n v="0"/>
    <n v="0"/>
    <n v="7265"/>
    <n v="0"/>
    <n v="0"/>
    <n v="61620"/>
    <n v="50025"/>
    <n v="0"/>
    <n v="5775"/>
    <n v="0"/>
    <n v="0"/>
    <m/>
  </r>
  <r>
    <x v="367"/>
    <s v="Iberia"/>
    <s v="School Board"/>
    <s v="Parishwide School District"/>
    <m/>
    <x v="33"/>
    <x v="3"/>
    <m/>
    <d v="2023-03-06T00:00:00"/>
    <x v="214"/>
    <x v="0"/>
    <n v="15000000"/>
    <x v="0"/>
    <n v="86898"/>
    <n v="0"/>
    <n v="0"/>
    <n v="50725"/>
    <n v="0"/>
    <n v="0"/>
    <n v="137623"/>
    <n v="59398"/>
    <n v="0"/>
    <n v="8275"/>
    <n v="0"/>
    <n v="15000"/>
    <m/>
  </r>
  <r>
    <x v="368"/>
    <s v="Calcasieu"/>
    <m/>
    <s v="Recreation District No. 1"/>
    <s v="Ward 3"/>
    <x v="2"/>
    <x v="2"/>
    <m/>
    <d v="2023-09-21T00:00:00"/>
    <x v="234"/>
    <x v="1"/>
    <n v="1500000"/>
    <x v="1"/>
    <n v="26375"/>
    <n v="22500"/>
    <n v="0"/>
    <n v="1465"/>
    <n v="0"/>
    <n v="0"/>
    <n v="50340"/>
    <n v="26375"/>
    <n v="0"/>
    <n v="925"/>
    <n v="0"/>
    <n v="0"/>
    <m/>
  </r>
  <r>
    <x v="369"/>
    <s v="Vernon"/>
    <s v="City of Leesville"/>
    <m/>
    <m/>
    <x v="310"/>
    <x v="1"/>
    <m/>
    <d v="2023-06-14T00:00:00"/>
    <x v="235"/>
    <x v="1"/>
    <n v="400000"/>
    <x v="1"/>
    <n v="7122"/>
    <n v="0"/>
    <n v="0"/>
    <n v="1260"/>
    <n v="0"/>
    <n v="0"/>
    <n v="8382"/>
    <n v="7122"/>
    <n v="0"/>
    <n v="260"/>
    <n v="0"/>
    <n v="0"/>
    <m/>
  </r>
  <r>
    <x v="370"/>
    <s v="St. Mary"/>
    <m/>
    <s v="Water and Sewer Commission No. 4"/>
    <m/>
    <x v="311"/>
    <x v="2"/>
    <m/>
    <d v="2023-10-19T00:00:00"/>
    <x v="227"/>
    <x v="1"/>
    <n v="650000"/>
    <x v="11"/>
    <n v="9750"/>
    <n v="0"/>
    <n v="0"/>
    <n v="1200"/>
    <n v="0"/>
    <n v="0"/>
    <n v="10950"/>
    <n v="9750"/>
    <n v="0"/>
    <n v="0"/>
    <n v="0"/>
    <n v="0"/>
    <m/>
  </r>
  <r>
    <x v="371"/>
    <s v="Lafourche"/>
    <s v="Town of Golden Meadow"/>
    <m/>
    <m/>
    <x v="312"/>
    <x v="1"/>
    <s v=" (DEQ Project)"/>
    <d v="2023-10-19T00:00:00"/>
    <x v="236"/>
    <x v="1"/>
    <n v="750000"/>
    <x v="4"/>
    <n v="12750"/>
    <n v="0"/>
    <n v="0"/>
    <n v="1225"/>
    <n v="0"/>
    <n v="0"/>
    <n v="13975"/>
    <n v="11250"/>
    <m/>
    <n v="475"/>
    <m/>
    <n v="0"/>
    <m/>
  </r>
  <r>
    <x v="372"/>
    <s v="St. Mary"/>
    <s v="City of Franklin"/>
    <m/>
    <m/>
    <x v="313"/>
    <x v="1"/>
    <m/>
    <d v="2023-11-16T00:00:00"/>
    <x v="237"/>
    <x v="1"/>
    <n v="600000"/>
    <x v="1"/>
    <n v="9675"/>
    <n v="0"/>
    <n v="0"/>
    <n v="2885"/>
    <n v="0"/>
    <n v="0"/>
    <n v="12560"/>
    <n v="9675"/>
    <n v="0"/>
    <n v="385"/>
    <n v="0"/>
    <n v="0"/>
    <m/>
  </r>
  <r>
    <x v="373"/>
    <s v="Vermilion"/>
    <m/>
    <s v="Waterworks District No. 1 "/>
    <m/>
    <x v="314"/>
    <x v="2"/>
    <m/>
    <d v="2023-04-20T00:00:00"/>
    <x v="238"/>
    <x v="1"/>
    <n v="700000"/>
    <x v="1"/>
    <n v="17500"/>
    <n v="0"/>
    <n v="0"/>
    <n v="3945"/>
    <n v="0"/>
    <n v="0"/>
    <n v="21445"/>
    <n v="12000"/>
    <n v="0"/>
    <n v="445"/>
    <n v="0"/>
    <n v="0"/>
    <m/>
  </r>
  <r>
    <x v="374"/>
    <s v="East Baton Rouge"/>
    <s v="Louisiana Housing Coporation"/>
    <m/>
    <m/>
    <x v="315"/>
    <x v="6"/>
    <s v=" (Cypress at Ardendale Phase I Project)"/>
    <d v="2022-12-15T00:00:00"/>
    <x v="239"/>
    <x v="1"/>
    <n v="35000000"/>
    <x v="1"/>
    <n v="83150"/>
    <n v="0"/>
    <n v="0"/>
    <n v="149132"/>
    <n v="3910061"/>
    <n v="395000"/>
    <n v="4537343"/>
    <n v="73150"/>
    <n v="0"/>
    <n v="38750"/>
    <n v="35000"/>
    <n v="68000"/>
    <m/>
  </r>
  <r>
    <x v="375"/>
    <s v="Jefferson"/>
    <s v="Jefferson Parish Finance Authority"/>
    <m/>
    <m/>
    <x v="316"/>
    <x v="4"/>
    <m/>
    <d v="2023-07-20T00:00:00"/>
    <x v="240"/>
    <x v="2"/>
    <n v="20000000"/>
    <x v="1"/>
    <n v="127400"/>
    <n v="210000"/>
    <n v="0"/>
    <n v="98375"/>
    <n v="0"/>
    <n v="0"/>
    <n v="435775"/>
    <n v="65900"/>
    <n v="46500"/>
    <n v="10775"/>
    <n v="0"/>
    <n v="46500"/>
    <m/>
  </r>
  <r>
    <x v="376"/>
    <s v="Calcasieu"/>
    <s v="Louisiana Housing Corporation"/>
    <m/>
    <m/>
    <x v="317"/>
    <x v="4"/>
    <s v="(Calcasieu Heights Senior Village Project)"/>
    <d v="2023-06-14T00:00:00"/>
    <x v="240"/>
    <x v="1"/>
    <n v="11000000"/>
    <x v="1"/>
    <n v="51025"/>
    <n v="0"/>
    <n v="0"/>
    <n v="47154"/>
    <n v="2736656"/>
    <n v="148500"/>
    <n v="2983335"/>
    <n v="51025"/>
    <n v="0"/>
    <n v="12850"/>
    <n v="11000"/>
    <n v="22000"/>
    <m/>
  </r>
  <r>
    <x v="377"/>
    <s v="Calcasieu"/>
    <s v="Louisiana Housing Corporation"/>
    <m/>
    <m/>
    <x v="318"/>
    <x v="4"/>
    <s v="(Capstone at The Oaks Apartments Project)"/>
    <d v="2023-06-14T00:00:00"/>
    <x v="241"/>
    <x v="0"/>
    <n v="21679000"/>
    <x v="1"/>
    <n v="130900"/>
    <n v="159000"/>
    <n v="0"/>
    <n v="105402"/>
    <n v="2785670"/>
    <n v="165428"/>
    <n v="3346400"/>
    <n v="62400"/>
    <n v="60000"/>
    <n v="24597"/>
    <n v="22000"/>
    <n v="44000"/>
    <m/>
  </r>
  <r>
    <x v="378"/>
    <s v="Calcasieu"/>
    <s v="Louisiana Housing Corporation "/>
    <m/>
    <m/>
    <x v="319"/>
    <x v="4"/>
    <s v="(Woodring Apartments Phase II Project)"/>
    <d v="2023-06-14T00:00:00"/>
    <x v="242"/>
    <x v="0"/>
    <n v="8000000"/>
    <x v="1"/>
    <n v="55025"/>
    <n v="0"/>
    <n v="0"/>
    <n v="40854"/>
    <n v="162097"/>
    <n v="155643"/>
    <n v="413619"/>
    <n v="45025"/>
    <n v="0"/>
    <n v="9550"/>
    <n v="9000"/>
    <n v="16000"/>
    <m/>
  </r>
  <r>
    <x v="379"/>
    <s v="Orleans"/>
    <s v="Louisiana Housing Corporation "/>
    <m/>
    <m/>
    <x v="320"/>
    <x v="4"/>
    <s v="(Tivoli Place Project)"/>
    <d v="2023-11-16T00:00:00"/>
    <x v="238"/>
    <x v="0"/>
    <n v="46561000"/>
    <x v="1"/>
    <n v="178425"/>
    <n v="233000"/>
    <n v="0"/>
    <n v="188518"/>
    <n v="12131561"/>
    <n v="366506"/>
    <n v="13098010"/>
    <n v="110925"/>
    <n v="55000"/>
    <n v="50889"/>
    <n v="48000"/>
    <n v="69840"/>
    <m/>
  </r>
  <r>
    <x v="380"/>
    <s v="Winn"/>
    <s v="Village of Sikes "/>
    <m/>
    <m/>
    <x v="321"/>
    <x v="2"/>
    <s v="(DEQ Project)"/>
    <d v="2023-04-20T00:00:00"/>
    <x v="236"/>
    <x v="1"/>
    <n v="750000"/>
    <x v="1"/>
    <n v="18325"/>
    <n v="0"/>
    <n v="0"/>
    <n v="847"/>
    <n v="0"/>
    <n v="0"/>
    <n v="19172"/>
    <n v="11750"/>
    <m/>
    <n v="475"/>
    <n v="0"/>
    <n v="0"/>
    <m/>
  </r>
  <r>
    <x v="381"/>
    <s v="Multiple Parishes"/>
    <s v="Capital Area Finance Authority "/>
    <m/>
    <m/>
    <x v="322"/>
    <x v="4"/>
    <s v="(Mortgage-Backed Securities Program)"/>
    <d v="2023-08-17T00:00:00"/>
    <x v="243"/>
    <x v="0"/>
    <n v="40000000"/>
    <x v="1"/>
    <n v="160900"/>
    <n v="280914"/>
    <n v="0"/>
    <n v="119025"/>
    <n v="0"/>
    <n v="0"/>
    <n v="560839"/>
    <n v="78400"/>
    <n v="31000"/>
    <n v="19775"/>
    <n v="0"/>
    <n v="45000"/>
    <m/>
  </r>
  <r>
    <x v="382"/>
    <s v="St. Mary"/>
    <s v="City of Franklin"/>
    <m/>
    <m/>
    <x v="313"/>
    <x v="1"/>
    <m/>
    <d v="2023-08-17T00:00:00"/>
    <x v="244"/>
    <x v="1"/>
    <n v="580000"/>
    <x v="12"/>
    <n v="9200"/>
    <n v="6000"/>
    <n v="0"/>
    <n v="1116"/>
    <n v="0"/>
    <n v="0"/>
    <n v="16316"/>
    <n v="9200"/>
    <n v="0"/>
    <n v="373"/>
    <n v="0"/>
    <n v="0"/>
    <m/>
  </r>
  <r>
    <x v="383"/>
    <s v="Rapides"/>
    <s v="Louisiana Housing Corporation "/>
    <m/>
    <m/>
    <x v="323"/>
    <x v="4"/>
    <s v="(MacArther Place Project)"/>
    <d v="2023-06-14T00:00:00"/>
    <x v="238"/>
    <x v="1"/>
    <n v="9000000"/>
    <x v="1"/>
    <n v="47025"/>
    <n v="0"/>
    <n v="0"/>
    <n v="38603"/>
    <n v="2225529"/>
    <n v="128500"/>
    <n v="2439657"/>
    <n v="47025"/>
    <n v="0"/>
    <n v="10650"/>
    <n v="9000"/>
    <n v="18000"/>
    <m/>
  </r>
  <r>
    <x v="384"/>
    <s v="Livingston"/>
    <s v="School Board"/>
    <s v="School District No. 24"/>
    <m/>
    <x v="324"/>
    <x v="3"/>
    <m/>
    <d v="2023-09-21T00:00:00"/>
    <x v="245"/>
    <x v="0"/>
    <n v="9000000"/>
    <x v="1"/>
    <n v="71025"/>
    <n v="72000"/>
    <n v="21169"/>
    <n v="54725"/>
    <n v="0"/>
    <n v="0"/>
    <n v="218919"/>
    <n v="49025"/>
    <n v="0"/>
    <n v="5225"/>
    <n v="0"/>
    <n v="18000"/>
    <m/>
  </r>
  <r>
    <x v="385"/>
    <s v="Orleans"/>
    <s v="Louisiana Housing Corporation "/>
    <m/>
    <m/>
    <x v="325"/>
    <x v="4"/>
    <s v="(St. Claude Gardens II Project)"/>
    <d v="2022-08-18T00:00:00"/>
    <x v="246"/>
    <x v="1"/>
    <n v="6000000"/>
    <x v="1"/>
    <n v="50275"/>
    <n v="0"/>
    <n v="0"/>
    <n v="33369"/>
    <n v="1676502"/>
    <n v="30000"/>
    <n v="1790146"/>
    <n v="40275"/>
    <n v="0"/>
    <n v="7350"/>
    <n v="6000"/>
    <n v="12000"/>
    <m/>
  </r>
  <r>
    <x v="386"/>
    <s v="Orleans"/>
    <s v="City of New Orleans"/>
    <s v="Sewerage and Water Board of New Orleans "/>
    <m/>
    <x v="326"/>
    <x v="1"/>
    <s v="(DEQ Project)"/>
    <d v="2023-09-21T00:00:00"/>
    <x v="238"/>
    <x v="1"/>
    <n v="31525000"/>
    <x v="1"/>
    <n v="79544"/>
    <n v="0"/>
    <n v="0"/>
    <n v="87505"/>
    <n v="0"/>
    <n v="0"/>
    <n v="167049"/>
    <n v="72043"/>
    <n v="0"/>
    <n v="15961"/>
    <n v="0"/>
    <n v="69544"/>
    <m/>
  </r>
  <r>
    <x v="387"/>
    <s v="Jefferson"/>
    <s v="Louisiana Housing Corporation "/>
    <m/>
    <m/>
    <x v="327"/>
    <x v="4"/>
    <s v="(Ridgefield Apartments Project)"/>
    <d v="2023-08-17T00:00:00"/>
    <x v="238"/>
    <x v="0"/>
    <n v="22117000"/>
    <x v="1"/>
    <n v="127775"/>
    <n v="151250"/>
    <n v="0"/>
    <n v="107087"/>
    <n v="3807947"/>
    <n v="242199"/>
    <n v="4436258"/>
    <n v="62775"/>
    <n v="55000"/>
    <n v="25079"/>
    <n v="22500"/>
    <n v="44200"/>
    <m/>
  </r>
  <r>
    <x v="388"/>
    <s v="Rapides"/>
    <m/>
    <s v="Fire Protection District No. 18"/>
    <m/>
    <x v="328"/>
    <x v="2"/>
    <m/>
    <d v="2024-01-18T00:00:00"/>
    <x v="247"/>
    <x v="1"/>
    <n v="700000"/>
    <x v="1"/>
    <n v="10939"/>
    <n v="0"/>
    <n v="0"/>
    <n v="4445"/>
    <n v="0"/>
    <n v="0"/>
    <n v="15384"/>
    <n v="10939"/>
    <n v="0"/>
    <n v="445"/>
    <n v="0"/>
    <n v="2500"/>
    <m/>
  </r>
  <r>
    <x v="240"/>
    <s v="Rapides"/>
    <s v="School Board"/>
    <s v="Consolidated School District No. 62"/>
    <m/>
    <x v="212"/>
    <x v="3"/>
    <m/>
    <d v="2022-02-22T00:00:00"/>
    <x v="198"/>
    <x v="0"/>
    <n v="35000000"/>
    <x v="0"/>
    <n v="170760"/>
    <n v="525000"/>
    <n v="191198"/>
    <n v="174550"/>
    <n v="0"/>
    <n v="0"/>
    <n v="1061508"/>
    <n v="128770"/>
    <n v="0"/>
    <n v="37300"/>
    <n v="0"/>
    <n v="75000"/>
    <s v="Yes"/>
  </r>
  <r>
    <x v="5"/>
    <s v="St. Tammany"/>
    <s v="School Board"/>
    <s v="Parishwide School District No. 12"/>
    <m/>
    <x v="5"/>
    <x v="3"/>
    <m/>
    <d v="2019-02-21T00:00:00"/>
    <x v="198"/>
    <x v="2"/>
    <n v="35000000"/>
    <x v="0"/>
    <n v="456180"/>
    <n v="0"/>
    <n v="0"/>
    <n v="378452"/>
    <n v="0"/>
    <n v="0"/>
    <n v="834632"/>
    <n v="330030"/>
    <n v="0"/>
    <n v="89150"/>
    <n v="0"/>
    <n v="118500"/>
    <s v="Yes"/>
  </r>
  <r>
    <x v="6"/>
    <s v="Caddo"/>
    <s v="School Board"/>
    <s v="Parishwide School District"/>
    <m/>
    <x v="6"/>
    <x v="3"/>
    <m/>
    <d v="2019-02-21T00:00:00"/>
    <x v="248"/>
    <x v="0"/>
    <n v="8500000"/>
    <x v="0"/>
    <n v="367260"/>
    <n v="200750"/>
    <n v="137848"/>
    <n v="169472"/>
    <n v="0"/>
    <n v="0"/>
    <n v="875330"/>
    <n v="238035"/>
    <n v="0"/>
    <n v="32643"/>
    <n v="0"/>
    <n v="36000"/>
    <s v="Yes"/>
  </r>
  <r>
    <x v="389"/>
    <s v="Rapides"/>
    <s v="School Board"/>
    <s v="Rigolette School District No. 11"/>
    <m/>
    <x v="22"/>
    <x v="3"/>
    <m/>
    <d v="2023-02-16T00:00:00"/>
    <x v="249"/>
    <x v="0"/>
    <n v="25000000"/>
    <x v="0"/>
    <n v="96584"/>
    <n v="175000"/>
    <n v="59399"/>
    <n v="69975"/>
    <n v="0"/>
    <n v="0"/>
    <n v="400958"/>
    <n v="64650"/>
    <n v="0"/>
    <n v="13025"/>
    <n v="0"/>
    <n v="25000"/>
    <m/>
  </r>
  <r>
    <x v="390"/>
    <s v="Rapides"/>
    <s v="School Board"/>
    <s v="LeCompte-Lamourie-Woodworth School District No. 57"/>
    <m/>
    <x v="329"/>
    <x v="3"/>
    <m/>
    <d v="2023-02-16T00:00:00"/>
    <x v="249"/>
    <x v="0"/>
    <n v="11000000"/>
    <x v="0"/>
    <n v="82526"/>
    <n v="77000"/>
    <n v="32971"/>
    <n v="46725"/>
    <n v="0"/>
    <n v="0"/>
    <n v="239222"/>
    <n v="52526"/>
    <n v="0"/>
    <n v="6275"/>
    <n v="0"/>
    <n v="11000"/>
    <m/>
  </r>
  <r>
    <x v="391"/>
    <s v="Jackson"/>
    <s v="Village of North Hodges"/>
    <m/>
    <m/>
    <x v="330"/>
    <x v="1"/>
    <m/>
    <d v="2020-11-19T00:00:00"/>
    <x v="250"/>
    <x v="1"/>
    <n v="141000"/>
    <x v="1"/>
    <n v="2863"/>
    <n v="0"/>
    <n v="0"/>
    <n v="2100"/>
    <n v="46275"/>
    <n v="0"/>
    <n v="51238"/>
    <n v="2863"/>
    <n v="0"/>
    <n v="100"/>
    <n v="0"/>
    <n v="0"/>
    <m/>
  </r>
  <r>
    <x v="392"/>
    <s v="Lincoln"/>
    <s v="School Board"/>
    <s v="Simsboro School District No. 3"/>
    <m/>
    <x v="331"/>
    <x v="3"/>
    <m/>
    <d v="2023-02-16T00:00:00"/>
    <x v="251"/>
    <x v="0"/>
    <n v="10000000"/>
    <x v="0"/>
    <n v="78475"/>
    <n v="70000"/>
    <n v="0"/>
    <n v="45225"/>
    <n v="0"/>
    <n v="0"/>
    <n v="193700"/>
    <n v="53153"/>
    <n v="0"/>
    <n v="5775"/>
    <n v="0"/>
    <n v="10000"/>
    <m/>
  </r>
  <r>
    <x v="393"/>
    <s v="Tensas"/>
    <s v="Police Jury"/>
    <m/>
    <m/>
    <x v="134"/>
    <x v="0"/>
    <m/>
    <d v="2024-01-18T00:00:00"/>
    <x v="252"/>
    <x v="1"/>
    <n v="340000"/>
    <x v="4"/>
    <n v="4250"/>
    <n v="0"/>
    <n v="0"/>
    <n v="1000"/>
    <n v="0"/>
    <n v="0"/>
    <n v="5250"/>
    <n v="4250"/>
    <n v="0"/>
    <n v="0"/>
    <n v="0"/>
    <n v="0"/>
    <m/>
  </r>
  <r>
    <x v="394"/>
    <s v="Evangeline"/>
    <s v="School Board"/>
    <m/>
    <m/>
    <x v="43"/>
    <x v="3"/>
    <m/>
    <d v="2024-02-15T00:00:00"/>
    <x v="252"/>
    <x v="1"/>
    <n v="6000000"/>
    <x v="4"/>
    <n v="40948"/>
    <n v="0"/>
    <n v="0"/>
    <n v="23075"/>
    <n v="0"/>
    <n v="0"/>
    <n v="64023"/>
    <n v="40948"/>
    <n v="0"/>
    <n v="3575"/>
    <n v="0"/>
    <n v="18000"/>
    <m/>
  </r>
  <r>
    <x v="395"/>
    <s v="East Baton Rouge"/>
    <s v="Louisiana Community Development Authority "/>
    <m/>
    <m/>
    <x v="332"/>
    <x v="4"/>
    <s v="(South Foster YMCA Project)"/>
    <d v="2023-04-20T00:00:00"/>
    <x v="234"/>
    <x v="0"/>
    <n v="13109000"/>
    <x v="1"/>
    <n v="140000"/>
    <n v="103317"/>
    <n v="0"/>
    <n v="40225"/>
    <n v="564176"/>
    <n v="169872"/>
    <n v="1017590"/>
    <n v="57500"/>
    <n v="25000"/>
    <n v="15170"/>
    <n v="6555"/>
    <n v="0"/>
    <m/>
  </r>
  <r>
    <x v="396"/>
    <s v="Pointe Coupee"/>
    <s v="City of New Roads"/>
    <m/>
    <m/>
    <x v="333"/>
    <x v="1"/>
    <m/>
    <d v="2023-04-20T00:00:00"/>
    <x v="253"/>
    <x v="1"/>
    <n v="1500000"/>
    <x v="1"/>
    <n v="30738"/>
    <n v="0"/>
    <n v="0"/>
    <n v="13425"/>
    <n v="0"/>
    <n v="0"/>
    <n v="44163"/>
    <n v="20738"/>
    <n v="0"/>
    <n v="925"/>
    <n v="0"/>
    <n v="10000"/>
    <m/>
  </r>
  <r>
    <x v="397"/>
    <s v="Vernon"/>
    <s v="School Board"/>
    <s v="Wardwide School District"/>
    <s v="Ward 7"/>
    <x v="334"/>
    <x v="3"/>
    <m/>
    <d v="2023-09-21T00:00:00"/>
    <x v="254"/>
    <x v="1"/>
    <n v="7000000"/>
    <x v="0"/>
    <n v="69215"/>
    <n v="49000"/>
    <n v="24261"/>
    <n v="35075"/>
    <n v="0"/>
    <n v="0"/>
    <n v="177551"/>
    <n v="43025"/>
    <n v="0"/>
    <n v="4125"/>
    <n v="0"/>
    <n v="7000"/>
    <m/>
  </r>
  <r>
    <x v="398"/>
    <s v="Natchitoches"/>
    <s v="City of Natchitoches"/>
    <m/>
    <m/>
    <x v="145"/>
    <x v="7"/>
    <m/>
    <d v="2023-07-20T00:00:00"/>
    <x v="227"/>
    <x v="0"/>
    <n v="11645000"/>
    <x v="1"/>
    <n v="88815"/>
    <n v="145563"/>
    <n v="116641"/>
    <n v="82428"/>
    <n v="0"/>
    <n v="0"/>
    <n v="433447"/>
    <n v="53815"/>
    <n v="0"/>
    <n v="6598"/>
    <n v="0"/>
    <n v="46580"/>
    <m/>
  </r>
  <r>
    <x v="399"/>
    <s v="Franklin"/>
    <s v="Town of Winnsboro"/>
    <m/>
    <m/>
    <x v="335"/>
    <x v="7"/>
    <m/>
    <d v="2022-10-20T00:00:00"/>
    <x v="255"/>
    <x v="1"/>
    <n v="715000"/>
    <x v="2"/>
    <n v="5863"/>
    <n v="0"/>
    <n v="0"/>
    <n v="10408"/>
    <n v="0"/>
    <n v="0"/>
    <n v="16271"/>
    <n v="5863"/>
    <n v="0"/>
    <n v="454"/>
    <n v="0"/>
    <n v="2500"/>
    <s v="Yes"/>
  </r>
  <r>
    <x v="400"/>
    <s v="Calcasieu"/>
    <m/>
    <s v="Waterworks District No. 10"/>
    <s v="Ward 7"/>
    <x v="336"/>
    <x v="7"/>
    <m/>
    <d v="2020-10-15T00:00:00"/>
    <x v="256"/>
    <x v="1"/>
    <n v="2556000"/>
    <x v="1"/>
    <n v="58590"/>
    <n v="25560"/>
    <n v="0"/>
    <n v="3018"/>
    <n v="0"/>
    <n v="0"/>
    <n v="87168"/>
    <n v="58590"/>
    <n v="0"/>
    <n v="3018"/>
    <n v="0"/>
    <n v="0"/>
    <s v="Yes"/>
  </r>
  <r>
    <x v="401"/>
    <s v="Union"/>
    <m/>
    <s v="Hospital Service District No. 2, "/>
    <s v="Wards 3, 4, and 10"/>
    <x v="337"/>
    <x v="2"/>
    <m/>
    <d v="2023-05-18T00:00:00"/>
    <x v="245"/>
    <x v="0"/>
    <n v="28000000"/>
    <x v="1"/>
    <n v="206400"/>
    <n v="350000"/>
    <n v="0"/>
    <n v="99875"/>
    <n v="90455"/>
    <n v="0"/>
    <n v="746730"/>
    <n v="71900"/>
    <n v="82000"/>
    <n v="14375"/>
    <n v="0"/>
    <n v="28000"/>
    <m/>
  </r>
  <r>
    <x v="400"/>
    <s v="Calcasieu"/>
    <m/>
    <s v="Waterworks District No. 10, Ward 7"/>
    <m/>
    <x v="338"/>
    <x v="2"/>
    <m/>
    <d v="2020-10-15T00:00:00"/>
    <x v="257"/>
    <x v="1"/>
    <n v="2556000"/>
    <x v="2"/>
    <n v="29295"/>
    <n v="25560"/>
    <n v="0"/>
    <n v="1558.6"/>
    <n v="0"/>
    <n v="0"/>
    <n v="56413.599999999999"/>
    <n v="29295"/>
    <n v="0"/>
    <n v="1558.6"/>
    <n v="0"/>
    <n v="0"/>
    <m/>
  </r>
  <r>
    <x v="402"/>
    <s v="Lafayette"/>
    <s v="City of Lafayette"/>
    <m/>
    <m/>
    <x v="14"/>
    <x v="7"/>
    <m/>
    <d v="2023-08-17T00:00:00"/>
    <x v="258"/>
    <x v="0"/>
    <n v="50000000"/>
    <x v="1"/>
    <n v="172648"/>
    <n v="337500"/>
    <n v="115675"/>
    <n v="277839"/>
    <n v="0"/>
    <n v="0"/>
    <n v="903662"/>
    <n v="85148"/>
    <n v="77500"/>
    <n v="24275"/>
    <n v="0"/>
    <n v="100000"/>
    <m/>
  </r>
  <r>
    <x v="403"/>
    <s v="Beauregard"/>
    <s v="Police Jury"/>
    <m/>
    <m/>
    <x v="339"/>
    <x v="0"/>
    <m/>
    <d v="2023-12-14T00:00:00"/>
    <x v="259"/>
    <x v="1"/>
    <n v="6000000"/>
    <x v="1"/>
    <n v="51284"/>
    <n v="0"/>
    <n v="0"/>
    <n v="21075"/>
    <n v="0"/>
    <n v="0"/>
    <n v="72359"/>
    <n v="41284"/>
    <n v="0"/>
    <n v="3575"/>
    <n v="0"/>
    <n v="15000"/>
    <m/>
  </r>
  <r>
    <x v="404"/>
    <s v="Beauregard"/>
    <s v="Police Jury"/>
    <m/>
    <m/>
    <x v="339"/>
    <x v="0"/>
    <m/>
    <d v="2023-12-14T00:00:00"/>
    <x v="259"/>
    <x v="1"/>
    <n v="13000000"/>
    <x v="1"/>
    <n v="71413"/>
    <n v="0"/>
    <n v="0"/>
    <n v="42275"/>
    <n v="0"/>
    <n v="0"/>
    <n v="113688"/>
    <n v="56413"/>
    <n v="0"/>
    <n v="7275"/>
    <n v="0"/>
    <n v="33000"/>
    <m/>
  </r>
  <r>
    <x v="405"/>
    <s v="Allen"/>
    <m/>
    <s v=" West Allen Parish Water District"/>
    <m/>
    <x v="340"/>
    <x v="2"/>
    <m/>
    <d v="2023-11-16T00:00:00"/>
    <x v="253"/>
    <x v="1"/>
    <n v="500000"/>
    <x v="1"/>
    <n v="8575"/>
    <n v="0"/>
    <n v="0"/>
    <n v="1825"/>
    <n v="0"/>
    <n v="0"/>
    <n v="10400"/>
    <n v="8575"/>
    <n v="0"/>
    <n v="325"/>
    <n v="0"/>
    <n v="0"/>
    <m/>
  </r>
  <r>
    <x v="406"/>
    <s v="St. Mary"/>
    <s v="City of Morgan City"/>
    <m/>
    <m/>
    <x v="341"/>
    <x v="7"/>
    <s v=" (LDH Program)"/>
    <d v="2024-02-15T00:00:00"/>
    <x v="260"/>
    <x v="1"/>
    <n v="7000000"/>
    <x v="1"/>
    <n v="43582"/>
    <n v="0"/>
    <n v="0"/>
    <n v="6125"/>
    <n v="0"/>
    <n v="0"/>
    <n v="49707"/>
    <n v="43582"/>
    <n v="0"/>
    <n v="4125"/>
    <n v="0"/>
    <n v="0"/>
    <m/>
  </r>
  <r>
    <x v="407"/>
    <s v="Webster"/>
    <m/>
    <s v="Cullen Fire Protection District No. 6"/>
    <m/>
    <x v="342"/>
    <x v="2"/>
    <m/>
    <d v="2023-09-21T00:00:00"/>
    <x v="261"/>
    <x v="1"/>
    <n v="2400000"/>
    <x v="0"/>
    <n v="28956"/>
    <n v="0"/>
    <n v="0"/>
    <n v="7465"/>
    <n v="0"/>
    <n v="0"/>
    <n v="36421"/>
    <n v="28956"/>
    <n v="0"/>
    <n v="1465"/>
    <n v="0"/>
    <n v="2500"/>
    <m/>
  </r>
  <r>
    <x v="408"/>
    <s v="Livingston"/>
    <s v="Town of Livingston"/>
    <m/>
    <m/>
    <x v="343"/>
    <x v="7"/>
    <m/>
    <d v="2024-02-15T00:00:00"/>
    <x v="262"/>
    <x v="0"/>
    <n v="1000000"/>
    <x v="1"/>
    <n v="32500"/>
    <n v="12500"/>
    <n v="12834"/>
    <n v="7625"/>
    <n v="0"/>
    <n v="0"/>
    <n v="65459"/>
    <n v="20000"/>
    <n v="12500"/>
    <n v="625"/>
    <n v="0"/>
    <n v="4500"/>
    <m/>
  </r>
  <r>
    <x v="409"/>
    <s v="Calcasieu"/>
    <s v="City of Lake Charles "/>
    <m/>
    <m/>
    <x v="344"/>
    <x v="7"/>
    <s v="(DEQ Project)"/>
    <d v="2023-04-20T00:00:00"/>
    <x v="263"/>
    <x v="1"/>
    <n v="20000000"/>
    <x v="1"/>
    <n v="88440"/>
    <n v="0"/>
    <n v="0"/>
    <n v="11138"/>
    <n v="0"/>
    <n v="0"/>
    <n v="99578"/>
    <n v="64900"/>
    <n v="0"/>
    <n v="10775"/>
    <n v="0"/>
    <n v="0"/>
    <m/>
  </r>
  <r>
    <x v="410"/>
    <s v="St. Mary"/>
    <s v="City of Franklin"/>
    <m/>
    <m/>
    <x v="313"/>
    <x v="7"/>
    <m/>
    <d v="2023-09-21T00:00:00"/>
    <x v="264"/>
    <x v="1"/>
    <n v="200000"/>
    <x v="1"/>
    <n v="3662"/>
    <n v="0"/>
    <n v="0"/>
    <n v="1880"/>
    <n v="0"/>
    <n v="0"/>
    <n v="5542"/>
    <n v="3662"/>
    <n v="0"/>
    <n v="130"/>
    <n v="0"/>
    <n v="0"/>
    <m/>
  </r>
  <r>
    <x v="178"/>
    <s v="East Baton Rouge"/>
    <s v="Louisiana Community Development Authority "/>
    <m/>
    <m/>
    <x v="155"/>
    <x v="4"/>
    <s v="(City of Baker School District Project)"/>
    <d v="2019-11-21T00:00:00"/>
    <x v="265"/>
    <x v="1"/>
    <n v="3300000"/>
    <x v="1"/>
    <n v="143860"/>
    <n v="133500"/>
    <n v="0"/>
    <n v="63280"/>
    <n v="0"/>
    <n v="0"/>
    <n v="340640"/>
    <n v="83860"/>
    <n v="0"/>
    <n v="6790"/>
    <n v="5750"/>
    <n v="42500"/>
    <m/>
  </r>
  <r>
    <x v="411"/>
    <s v="East Baton Rouge"/>
    <s v="Louisiana Community Development Authority "/>
    <m/>
    <m/>
    <x v="345"/>
    <x v="4"/>
    <s v="(East Baton Rouge Sewerage Commission Projects)"/>
    <d v="2023-08-17T00:00:00"/>
    <x v="266"/>
    <x v="0"/>
    <n v="62405000"/>
    <x v="3"/>
    <n v="218309"/>
    <n v="462309"/>
    <n v="0"/>
    <n v="252972"/>
    <n v="0"/>
    <n v="0"/>
    <n v="933590"/>
    <n v="94309"/>
    <n v="50000"/>
    <n v="28517"/>
    <n v="18722"/>
    <n v="93608"/>
    <m/>
  </r>
  <r>
    <x v="412"/>
    <s v="Calcasieu"/>
    <s v="Louisiana Community Development Authority "/>
    <m/>
    <m/>
    <x v="346"/>
    <x v="4"/>
    <s v="(McNeese State University - Cowboy Facilities, Inc. Student Union Project)"/>
    <d v="2024-01-18T00:00:00"/>
    <x v="267"/>
    <x v="0"/>
    <n v="12840000"/>
    <x v="1"/>
    <n v="140705"/>
    <n v="105930"/>
    <n v="51510"/>
    <n v="87355"/>
    <n v="0"/>
    <n v="0"/>
    <n v="385500"/>
    <n v="59205"/>
    <n v="20750"/>
    <n v="7195"/>
    <n v="6420"/>
    <n v="32100"/>
    <m/>
  </r>
  <r>
    <x v="413"/>
    <s v="Jefferson"/>
    <s v="New Orleans Aviation Board"/>
    <m/>
    <m/>
    <x v="347"/>
    <x v="2"/>
    <m/>
    <d v="2024-02-15T00:00:00"/>
    <x v="268"/>
    <x v="1"/>
    <n v="125000000"/>
    <x v="2"/>
    <n v="229650"/>
    <n v="75000"/>
    <n v="0"/>
    <n v="156672"/>
    <n v="0"/>
    <n v="0"/>
    <n v="461322"/>
    <n v="139650"/>
    <n v="0"/>
    <n v="50525"/>
    <n v="0"/>
    <n v="95000"/>
    <m/>
  </r>
  <r>
    <x v="414"/>
    <s v="Jefferson"/>
    <s v="Louisiana Public Facilities Authority "/>
    <m/>
    <m/>
    <x v="348"/>
    <x v="4"/>
    <s v="(Athlos Academy of Jefferson Parish Charter School Project)"/>
    <d v="2023-10-19T00:00:00"/>
    <x v="253"/>
    <x v="0"/>
    <n v="32115000"/>
    <x v="1"/>
    <n v="256142"/>
    <n v="437053"/>
    <n v="0"/>
    <n v="173728"/>
    <n v="186348"/>
    <n v="0"/>
    <n v="1053271"/>
    <n v="73486"/>
    <n v="65000"/>
    <n v="35720"/>
    <n v="15558"/>
    <n v="0"/>
    <m/>
  </r>
  <r>
    <x v="415"/>
    <s v="DeSoto"/>
    <s v="School Board"/>
    <s v="School District No. 1"/>
    <m/>
    <x v="349"/>
    <x v="4"/>
    <m/>
    <d v="2023-09-21T00:00:00"/>
    <x v="269"/>
    <x v="2"/>
    <n v="23000000"/>
    <x v="1"/>
    <n v="95444"/>
    <n v="0"/>
    <n v="0"/>
    <n v="115075"/>
    <n v="0"/>
    <n v="0"/>
    <n v="210519"/>
    <n v="65444"/>
    <n v="0"/>
    <n v="12125"/>
    <n v="0"/>
    <n v="69000"/>
    <m/>
  </r>
  <r>
    <x v="416"/>
    <s v="Ascension"/>
    <s v="City of Donaldsonville"/>
    <m/>
    <m/>
    <x v="350"/>
    <x v="7"/>
    <m/>
    <d v="2023-10-19T00:00:00"/>
    <x v="270"/>
    <x v="1"/>
    <n v="3200000"/>
    <x v="1"/>
    <n v="52219"/>
    <n v="0"/>
    <n v="0"/>
    <n v="50495"/>
    <n v="0"/>
    <n v="0"/>
    <n v="102714"/>
    <n v="32719"/>
    <n v="0"/>
    <n v="1945"/>
    <n v="0"/>
    <n v="13500"/>
    <m/>
  </r>
  <r>
    <x v="417"/>
    <s v="St. Tammany"/>
    <s v="City of Covington"/>
    <m/>
    <m/>
    <x v="268"/>
    <x v="7"/>
    <m/>
    <d v="2023-10-19T00:00:00"/>
    <x v="271"/>
    <x v="1"/>
    <n v="400000"/>
    <x v="4"/>
    <n v="5100"/>
    <n v="0"/>
    <n v="0"/>
    <n v="260"/>
    <n v="0"/>
    <n v="0"/>
    <n v="5360"/>
    <n v="5100"/>
    <n v="0"/>
    <n v="260"/>
    <n v="0"/>
    <n v="0"/>
    <m/>
  </r>
  <r>
    <x v="418"/>
    <s v="Terrebonne"/>
    <m/>
    <s v="Terrebonne Levee and Conservation District"/>
    <m/>
    <x v="125"/>
    <x v="2"/>
    <m/>
    <d v="2023-03-16T00:00:00"/>
    <x v="213"/>
    <x v="0"/>
    <n v="14550000"/>
    <x v="3"/>
    <n v="150871.88"/>
    <n v="61022.5"/>
    <m/>
    <n v="170098.15"/>
    <n v="0"/>
    <n v="0"/>
    <n v="381992.53"/>
    <n v="59313"/>
    <n v="60653.130000000005"/>
    <n v="8050"/>
    <n v="0"/>
    <n v="43650"/>
    <m/>
  </r>
  <r>
    <x v="419"/>
    <s v="Lafayette"/>
    <s v="City of Lafayette"/>
    <m/>
    <m/>
    <x v="14"/>
    <x v="7"/>
    <m/>
    <d v="2022-10-20T00:00:00"/>
    <x v="272"/>
    <x v="0"/>
    <n v="25000000"/>
    <x v="1"/>
    <n v="86566"/>
    <n v="175250"/>
    <n v="0"/>
    <n v="89483"/>
    <n v="0"/>
    <n v="0"/>
    <n v="351299"/>
    <n v="65566"/>
    <n v="6000"/>
    <n v="13025"/>
    <n v="0"/>
    <n v="25000"/>
    <m/>
  </r>
  <r>
    <x v="420"/>
    <s v="Calcasieu"/>
    <s v="Louisiana Housing Corporation "/>
    <m/>
    <m/>
    <x v="351"/>
    <x v="4"/>
    <s v="(Morningside at Gerstner Place Project)"/>
    <d v="2023-06-14T00:00:00"/>
    <x v="273"/>
    <x v="0"/>
    <n v="17750000"/>
    <x v="1"/>
    <n v="59212"/>
    <n v="0"/>
    <n v="0"/>
    <n v="74834"/>
    <n v="2797254"/>
    <n v="319510"/>
    <n v="3250810"/>
    <n v="59212"/>
    <n v="0"/>
    <n v="20275"/>
    <n v="17750"/>
    <n v="35500"/>
    <m/>
  </r>
  <r>
    <x v="421"/>
    <s v="Grant"/>
    <s v="Village of Creola"/>
    <m/>
    <m/>
    <x v="352"/>
    <x v="7"/>
    <m/>
    <d v="2024-05-16T00:00:00"/>
    <x v="274"/>
    <x v="1"/>
    <n v="465000"/>
    <x v="3"/>
    <n v="7282"/>
    <n v="0"/>
    <n v="0"/>
    <n v="1802"/>
    <n v="0"/>
    <n v="0"/>
    <n v="9084"/>
    <n v="7282"/>
    <n v="0"/>
    <n v="302"/>
    <n v="0"/>
    <n v="0"/>
    <m/>
  </r>
  <r>
    <x v="422"/>
    <s v="Ascension"/>
    <s v="City of Donaldsonville"/>
    <m/>
    <m/>
    <x v="350"/>
    <x v="7"/>
    <m/>
    <d v="2023-10-19T00:00:00"/>
    <x v="275"/>
    <x v="1"/>
    <n v="1000000"/>
    <x v="4"/>
    <n v="20954"/>
    <n v="0"/>
    <n v="0"/>
    <n v="1825"/>
    <n v="0"/>
    <n v="0"/>
    <n v="22779"/>
    <n v="15854"/>
    <n v="0"/>
    <n v="625"/>
    <n v="0"/>
    <n v="2600"/>
    <m/>
  </r>
  <r>
    <x v="238"/>
    <s v="St. Charles"/>
    <s v="School Board"/>
    <s v="School District No. 1"/>
    <m/>
    <x v="353"/>
    <x v="2"/>
    <m/>
    <d v="2022-11-17T00:00:00"/>
    <x v="276"/>
    <x v="0"/>
    <n v="20000000"/>
    <x v="0"/>
    <n v="163050"/>
    <n v="172250"/>
    <n v="57627"/>
    <n v="109850"/>
    <n v="0"/>
    <n v="0"/>
    <n v="502777"/>
    <n v="123050"/>
    <n v="0"/>
    <n v="19050"/>
    <n v="0"/>
    <n v="35000"/>
    <s v="Yes "/>
  </r>
  <r>
    <x v="423"/>
    <s v="Grant"/>
    <s v="Town of Colfax"/>
    <m/>
    <m/>
    <x v="354"/>
    <x v="7"/>
    <m/>
    <d v="2022-06-16T00:00:00"/>
    <x v="277"/>
    <x v="1"/>
    <n v="1344000"/>
    <x v="2"/>
    <n v="15080"/>
    <n v="0"/>
    <n v="0"/>
    <n v="2331"/>
    <n v="9000"/>
    <n v="0"/>
    <n v="26411"/>
    <n v="10080"/>
    <n v="0"/>
    <n v="831"/>
    <n v="0"/>
    <n v="0"/>
    <m/>
  </r>
  <r>
    <x v="424"/>
    <s v="Concordia"/>
    <s v="Police Jury "/>
    <m/>
    <m/>
    <x v="355"/>
    <x v="0"/>
    <s v="(DEQ Project)"/>
    <d v="2023-12-14T00:00:00"/>
    <x v="278"/>
    <x v="1"/>
    <n v="500000"/>
    <x v="1"/>
    <n v="9000"/>
    <n v="0"/>
    <n v="0"/>
    <n v="2075"/>
    <n v="0"/>
    <n v="0"/>
    <n v="11075"/>
    <n v="9000"/>
    <n v="0"/>
    <n v="325"/>
    <n v="0"/>
    <n v="0"/>
    <m/>
  </r>
  <r>
    <x v="425"/>
    <s v="Multiple Parishes"/>
    <s v="Louisiana Housing Corporation "/>
    <m/>
    <m/>
    <x v="178"/>
    <x v="4"/>
    <s v="(Home Ownership Program)"/>
    <d v="2024-02-15T00:00:00"/>
    <x v="279"/>
    <x v="0"/>
    <n v="111000000"/>
    <x v="1"/>
    <n v="285425"/>
    <n v="782252"/>
    <n v="0"/>
    <n v="374025"/>
    <n v="0"/>
    <n v="0"/>
    <n v="1441702"/>
    <n v="174425"/>
    <n v="47500"/>
    <n v="45525"/>
    <n v="0"/>
    <n v="220000"/>
    <m/>
  </r>
  <r>
    <x v="426"/>
    <s v="Iberia "/>
    <s v="Louisiana Community Development Authority "/>
    <m/>
    <m/>
    <x v="356"/>
    <x v="4"/>
    <s v="(New Iberia Road Project)"/>
    <d v="2024-03-21T00:00:00"/>
    <x v="280"/>
    <x v="0"/>
    <n v="16000000"/>
    <x v="1"/>
    <n v="115900"/>
    <n v="128000"/>
    <n v="0"/>
    <n v="96025"/>
    <n v="0"/>
    <n v="0"/>
    <n v="339925"/>
    <n v="61400"/>
    <n v="10000"/>
    <n v="8775"/>
    <n v="8000"/>
    <n v="45000"/>
    <m/>
  </r>
  <r>
    <x v="427"/>
    <s v="St. Landry"/>
    <s v="Town of Sunset "/>
    <m/>
    <m/>
    <x v="357"/>
    <x v="7"/>
    <s v="(DEQ Project)"/>
    <d v="2023-10-19T00:00:00"/>
    <x v="275"/>
    <x v="1"/>
    <n v="3300000"/>
    <x v="1"/>
    <n v="33872"/>
    <n v="0"/>
    <n v="0"/>
    <n v="5505"/>
    <n v="0"/>
    <n v="0"/>
    <n v="39377"/>
    <n v="33872"/>
    <n v="0"/>
    <n v="2005"/>
    <n v="0"/>
    <n v="0"/>
    <m/>
  </r>
  <r>
    <x v="428"/>
    <s v="Livingston"/>
    <s v="City of Walker "/>
    <m/>
    <m/>
    <x v="358"/>
    <x v="7"/>
    <s v="(LDH Project)"/>
    <d v="2023-04-20T00:00:00"/>
    <x v="281"/>
    <x v="1"/>
    <n v="2500000"/>
    <x v="1"/>
    <n v="81750"/>
    <n v="0"/>
    <n v="0"/>
    <n v="4025"/>
    <n v="0"/>
    <n v="0"/>
    <n v="85775"/>
    <n v="30875"/>
    <n v="0"/>
    <n v="1525"/>
    <n v="0"/>
    <n v="0"/>
    <m/>
  </r>
  <r>
    <x v="429"/>
    <s v="Pointe Coupee"/>
    <m/>
    <s v="Fire Protection District No. 4"/>
    <m/>
    <x v="359"/>
    <x v="2"/>
    <m/>
    <d v="2024-04-18T00:00:00"/>
    <x v="282"/>
    <x v="1"/>
    <n v="3000000"/>
    <x v="1"/>
    <n v="32097"/>
    <n v="0"/>
    <n v="0"/>
    <n v="13325"/>
    <n v="0"/>
    <n v="0"/>
    <n v="45422"/>
    <n v="32097"/>
    <n v="0"/>
    <n v="1825"/>
    <n v="0"/>
    <n v="10000"/>
    <m/>
  </r>
  <r>
    <x v="430"/>
    <s v="Vermilion"/>
    <m/>
    <s v="Southeast Waterworks District No. 2"/>
    <m/>
    <x v="360"/>
    <x v="2"/>
    <m/>
    <d v="2024-01-18T00:00:00"/>
    <x v="283"/>
    <x v="1"/>
    <n v="1530000"/>
    <x v="1"/>
    <n v="23089"/>
    <n v="0"/>
    <n v="0"/>
    <n v="3443"/>
    <n v="0"/>
    <n v="0"/>
    <n v="26532"/>
    <n v="23089"/>
    <n v="0"/>
    <n v="943"/>
    <n v="0"/>
    <n v="0"/>
    <m/>
  </r>
  <r>
    <x v="431"/>
    <s v="East Baton Rouge"/>
    <s v="Louisiana Community Development Authority "/>
    <m/>
    <m/>
    <x v="361"/>
    <x v="4"/>
    <s v="(Kenilworth Science and Technology Academy)"/>
    <d v="2023-09-21T00:00:00"/>
    <x v="284"/>
    <x v="1"/>
    <n v="23950000"/>
    <x v="1"/>
    <n v="292363"/>
    <n v="44000"/>
    <n v="0"/>
    <n v="355433"/>
    <n v="153046"/>
    <n v="0"/>
    <n v="844842"/>
    <n v="68863"/>
    <n v="35000"/>
    <n v="27095"/>
    <n v="11975"/>
    <n v="5000"/>
    <m/>
  </r>
  <r>
    <x v="432"/>
    <s v="St. James"/>
    <s v="Parish Council "/>
    <m/>
    <m/>
    <x v="362"/>
    <x v="0"/>
    <m/>
    <d v="2024-05-16T00:00:00"/>
    <x v="281"/>
    <x v="1"/>
    <n v="6500000"/>
    <x v="1"/>
    <n v="54275"/>
    <n v="29250"/>
    <n v="0"/>
    <n v="11350"/>
    <n v="0"/>
    <n v="0"/>
    <n v="94875"/>
    <n v="46775"/>
    <n v="0"/>
    <n v="3850"/>
    <n v="0"/>
    <n v="0"/>
    <m/>
  </r>
  <r>
    <x v="433"/>
    <s v="Lincoln"/>
    <s v="City of Grambling "/>
    <m/>
    <m/>
    <x v="363"/>
    <x v="7"/>
    <s v="(DEQ Project)"/>
    <d v="2024-05-16T00:00:00"/>
    <x v="284"/>
    <x v="1"/>
    <n v="547000"/>
    <x v="1"/>
    <n v="9788"/>
    <n v="0"/>
    <n v="0"/>
    <n v="2853"/>
    <n v="0"/>
    <n v="0"/>
    <n v="12641"/>
    <n v="9788"/>
    <n v="0"/>
    <n v="353"/>
    <n v="0"/>
    <n v="0"/>
    <m/>
  </r>
  <r>
    <x v="434"/>
    <s v="Allen"/>
    <s v="Village of Elizabeth "/>
    <m/>
    <m/>
    <x v="364"/>
    <x v="7"/>
    <s v="(DEQ Project)"/>
    <d v="2024-05-16T00:00:00"/>
    <x v="284"/>
    <x v="1"/>
    <n v="663200"/>
    <x v="1"/>
    <n v="11768"/>
    <n v="0"/>
    <n v="0"/>
    <n v="1423"/>
    <n v="0"/>
    <n v="0"/>
    <n v="13191"/>
    <n v="10868"/>
    <n v="0"/>
    <n v="423"/>
    <n v="0"/>
    <n v="0"/>
    <m/>
  </r>
  <r>
    <x v="435"/>
    <s v="Jefferson Davis"/>
    <s v="Town of Lake Arthur "/>
    <m/>
    <m/>
    <x v="365"/>
    <x v="7"/>
    <s v="(DEQ Project)"/>
    <d v="2024-04-18T00:00:00"/>
    <x v="285"/>
    <x v="1"/>
    <n v="1250257"/>
    <x v="1"/>
    <n v="20363"/>
    <n v="0"/>
    <n v="0"/>
    <n v="7775"/>
    <n v="0"/>
    <n v="0"/>
    <n v="28138"/>
    <n v="20363"/>
    <n v="0"/>
    <n v="775"/>
    <n v="0"/>
    <n v="0"/>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r>
    <x v="436"/>
    <m/>
    <m/>
    <m/>
    <m/>
    <x v="366"/>
    <x v="5"/>
    <m/>
    <m/>
    <x v="286"/>
    <x v="4"/>
    <m/>
    <x v="9"/>
    <m/>
    <m/>
    <m/>
    <m/>
    <m/>
    <m/>
    <n v="0"/>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3" cacheId="2"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rowHeaderCaption="Issuer, Application No. and Approximate Issuance Date (Click dropdown arrow to search for specific Issuer)">
  <location ref="A8:P1271" firstHeaderRow="0" firstDataRow="1" firstDataCol="1" rowPageCount="3" colPageCount="1"/>
  <pivotFields count="26">
    <pivotField axis="axisRow" showAll="0" sortType="ascending" defaultSubtotal="0">
      <items count="437">
        <item x="0"/>
        <item x="1"/>
        <item x="2"/>
        <item x="300"/>
        <item x="3"/>
        <item x="271"/>
        <item x="4"/>
        <item x="5"/>
        <item x="6"/>
        <item x="7"/>
        <item x="8"/>
        <item x="9"/>
        <item x="10"/>
        <item x="11"/>
        <item x="409"/>
        <item x="12"/>
        <item x="13"/>
        <item x="351"/>
        <item x="14"/>
        <item x="15"/>
        <item x="16"/>
        <item x="17"/>
        <item x="391"/>
        <item x="18"/>
        <item x="19"/>
        <item x="20"/>
        <item x="263"/>
        <item x="400"/>
        <item x="21"/>
        <item x="22"/>
        <item x="23"/>
        <item x="24"/>
        <item x="25"/>
        <item x="26"/>
        <item x="27"/>
        <item x="28"/>
        <item x="29"/>
        <item x="30"/>
        <item x="31"/>
        <item x="32"/>
        <item x="33"/>
        <item x="34"/>
        <item x="249"/>
        <item x="290"/>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355"/>
        <item x="81"/>
        <item x="82"/>
        <item x="83"/>
        <item x="84"/>
        <item x="342"/>
        <item x="85"/>
        <item x="86"/>
        <item x="87"/>
        <item x="88"/>
        <item x="89"/>
        <item x="90"/>
        <item x="91"/>
        <item x="92"/>
        <item x="93"/>
        <item x="94"/>
        <item x="95"/>
        <item x="96"/>
        <item x="338"/>
        <item x="97"/>
        <item x="98"/>
        <item x="99"/>
        <item x="100"/>
        <item x="101"/>
        <item x="102"/>
        <item x="103"/>
        <item x="104"/>
        <item x="105"/>
        <item x="106"/>
        <item x="107"/>
        <item x="108"/>
        <item x="109"/>
        <item x="110"/>
        <item x="111"/>
        <item x="112"/>
        <item x="317"/>
        <item x="113"/>
        <item x="114"/>
        <item x="115"/>
        <item x="116"/>
        <item x="117"/>
        <item x="118"/>
        <item x="119"/>
        <item x="120"/>
        <item x="121"/>
        <item x="122"/>
        <item x="123"/>
        <item x="339"/>
        <item x="124"/>
        <item x="125"/>
        <item x="126"/>
        <item x="127"/>
        <item x="128"/>
        <item x="129"/>
        <item x="130"/>
        <item x="131"/>
        <item x="132"/>
        <item x="354"/>
        <item x="133"/>
        <item x="134"/>
        <item x="135"/>
        <item x="136"/>
        <item x="137"/>
        <item x="138"/>
        <item x="139"/>
        <item x="240"/>
        <item x="277"/>
        <item x="256"/>
        <item x="140"/>
        <item x="298"/>
        <item x="141"/>
        <item x="238"/>
        <item x="142"/>
        <item x="143"/>
        <item x="144"/>
        <item x="145"/>
        <item x="146"/>
        <item x="147"/>
        <item x="148"/>
        <item x="149"/>
        <item x="150"/>
        <item x="151"/>
        <item x="152"/>
        <item x="153"/>
        <item x="154"/>
        <item x="302"/>
        <item x="269"/>
        <item x="315"/>
        <item x="248"/>
        <item x="155"/>
        <item x="286"/>
        <item x="268"/>
        <item x="276"/>
        <item x="156"/>
        <item x="157"/>
        <item x="158"/>
        <item x="159"/>
        <item x="236"/>
        <item x="272"/>
        <item x="320"/>
        <item x="423"/>
        <item x="160"/>
        <item x="291"/>
        <item x="161"/>
        <item x="162"/>
        <item x="299"/>
        <item x="163"/>
        <item x="164"/>
        <item x="165"/>
        <item x="166"/>
        <item x="243"/>
        <item x="380"/>
        <item x="260"/>
        <item x="167"/>
        <item x="247"/>
        <item x="168"/>
        <item x="169"/>
        <item x="307"/>
        <item x="310"/>
        <item x="234"/>
        <item x="237"/>
        <item x="233"/>
        <item x="399"/>
        <item x="245"/>
        <item x="261"/>
        <item x="419"/>
        <item x="402"/>
        <item x="244"/>
        <item x="258"/>
        <item x="270"/>
        <item x="254"/>
        <item x="235"/>
        <item x="306"/>
        <item x="324"/>
        <item x="266"/>
        <item x="239"/>
        <item x="246"/>
        <item x="430"/>
        <item x="242"/>
        <item x="348"/>
        <item x="281"/>
        <item x="313"/>
        <item x="262"/>
        <item x="288"/>
        <item x="264"/>
        <item x="257"/>
        <item x="255"/>
        <item x="314"/>
        <item x="274"/>
        <item x="279"/>
        <item x="389"/>
        <item x="390"/>
        <item x="367"/>
        <item x="356"/>
        <item x="392"/>
        <item x="283"/>
        <item x="304"/>
        <item x="284"/>
        <item x="292"/>
        <item x="301"/>
        <item x="373"/>
        <item x="418"/>
        <item x="297"/>
        <item x="364"/>
        <item x="325"/>
        <item x="280"/>
        <item x="321"/>
        <item x="278"/>
        <item x="428"/>
        <item x="396"/>
        <item x="318"/>
        <item x="327"/>
        <item x="293"/>
        <item x="347"/>
        <item x="357"/>
        <item x="363"/>
        <item x="319"/>
        <item x="308"/>
        <item x="341"/>
        <item x="401"/>
        <item x="331"/>
        <item x="334"/>
        <item x="335"/>
        <item x="346"/>
        <item x="369"/>
        <item x="336"/>
        <item x="350"/>
        <item x="333"/>
        <item x="427"/>
        <item x="398"/>
        <item x="337"/>
        <item x="349"/>
        <item x="382"/>
        <item x="352"/>
        <item x="415"/>
        <item x="397"/>
        <item x="407"/>
        <item x="384"/>
        <item x="424"/>
        <item x="416"/>
        <item x="386"/>
        <item x="353"/>
        <item x="422"/>
        <item x="410"/>
        <item x="372"/>
        <item x="368"/>
        <item x="366"/>
        <item x="417"/>
        <item x="370"/>
        <item x="371"/>
        <item x="405"/>
        <item x="433"/>
        <item x="403"/>
        <item x="404"/>
        <item x="406"/>
        <item x="393"/>
        <item x="434"/>
        <item x="388"/>
        <item x="408"/>
        <item x="394"/>
        <item x="429"/>
        <item x="435"/>
        <item x="432"/>
        <item x="421"/>
        <item x="170"/>
        <item x="171"/>
        <item x="172"/>
        <item x="173"/>
        <item x="174"/>
        <item x="175"/>
        <item x="326"/>
        <item x="176"/>
        <item x="177"/>
        <item x="267"/>
        <item x="178"/>
        <item x="179"/>
        <item x="344"/>
        <item x="180"/>
        <item x="181"/>
        <item x="182"/>
        <item x="183"/>
        <item x="184"/>
        <item x="185"/>
        <item x="186"/>
        <item x="187"/>
        <item x="250"/>
        <item x="188"/>
        <item x="189"/>
        <item x="265"/>
        <item x="316"/>
        <item x="190"/>
        <item x="412"/>
        <item x="332"/>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361"/>
        <item x="385"/>
        <item x="225"/>
        <item x="226"/>
        <item x="303"/>
        <item x="227"/>
        <item x="228"/>
        <item x="229"/>
        <item x="345"/>
        <item x="241"/>
        <item x="230"/>
        <item x="289"/>
        <item x="231"/>
        <item x="232"/>
        <item x="275"/>
        <item x="305"/>
        <item x="252"/>
        <item x="259"/>
        <item x="328"/>
        <item x="309"/>
        <item x="312"/>
        <item x="330"/>
        <item x="323"/>
        <item x="253"/>
        <item x="251"/>
        <item x="322"/>
        <item x="362"/>
        <item x="360"/>
        <item x="273"/>
        <item x="374"/>
        <item x="285"/>
        <item x="287"/>
        <item x="294"/>
        <item x="359"/>
        <item x="295"/>
        <item x="282"/>
        <item x="329"/>
        <item x="296"/>
        <item x="395"/>
        <item x="311"/>
        <item x="379"/>
        <item x="358"/>
        <item x="376"/>
        <item x="377"/>
        <item x="383"/>
        <item x="420"/>
        <item x="378"/>
        <item x="375"/>
        <item x="340"/>
        <item x="387"/>
        <item x="381"/>
        <item x="343"/>
        <item x="411"/>
        <item x="431"/>
        <item x="365"/>
        <item x="414"/>
        <item x="413"/>
        <item x="425"/>
        <item x="426"/>
        <item x="436"/>
      </items>
    </pivotField>
    <pivotField showAll="0" defaultSubtotal="0"/>
    <pivotField showAll="0" defaultSubtotal="0"/>
    <pivotField showAll="0" defaultSubtotal="0"/>
    <pivotField showAll="0" defaultSubtotal="0"/>
    <pivotField axis="axisRow" showAll="0" sortType="ascending" defaultSubtotal="0">
      <items count="368">
        <item m="1" x="367"/>
        <item x="143"/>
        <item x="217"/>
        <item x="251"/>
        <item x="340"/>
        <item x="233"/>
        <item x="32"/>
        <item x="364"/>
        <item x="10"/>
        <item x="350"/>
        <item x="12"/>
        <item x="62"/>
        <item x="122"/>
        <item x="96"/>
        <item x="25"/>
        <item x="142"/>
        <item x="128"/>
        <item x="102"/>
        <item x="339"/>
        <item x="300"/>
        <item x="67"/>
        <item x="146"/>
        <item x="68"/>
        <item x="21"/>
        <item x="74"/>
        <item x="299"/>
        <item x="190"/>
        <item x="254"/>
        <item x="95"/>
        <item x="132"/>
        <item x="4"/>
        <item x="274"/>
        <item x="6"/>
        <item x="48"/>
        <item x="110"/>
        <item x="225"/>
        <item x="298"/>
        <item x="131"/>
        <item x="222"/>
        <item x="284"/>
        <item x="279"/>
        <item x="88"/>
        <item x="308"/>
        <item x="344"/>
        <item x="260"/>
        <item x="47"/>
        <item x="2"/>
        <item x="336"/>
        <item x="338"/>
        <item x="11"/>
        <item x="34"/>
        <item x="126"/>
        <item x="278"/>
        <item x="19"/>
        <item x="187"/>
        <item x="322"/>
        <item x="240"/>
        <item x="141"/>
        <item x="355"/>
        <item x="292"/>
        <item x="266"/>
        <item x="349"/>
        <item x="76"/>
        <item x="77"/>
        <item x="226"/>
        <item x="97"/>
        <item x="86"/>
        <item x="71"/>
        <item x="231"/>
        <item x="248"/>
        <item x="85"/>
        <item x="37"/>
        <item x="235"/>
        <item x="139"/>
        <item x="78"/>
        <item x="202"/>
        <item x="264"/>
        <item x="65"/>
        <item x="43"/>
        <item x="257"/>
        <item x="335"/>
        <item x="223"/>
        <item x="354"/>
        <item x="352"/>
        <item x="356"/>
        <item x="144"/>
        <item x="33"/>
        <item x="104"/>
        <item x="57"/>
        <item x="116"/>
        <item x="137"/>
        <item x="124"/>
        <item x="208"/>
        <item x="24"/>
        <item x="17"/>
        <item x="35"/>
        <item x="295"/>
        <item x="273"/>
        <item x="330"/>
        <item x="224"/>
        <item x="365"/>
        <item x="229"/>
        <item x="108"/>
        <item x="109"/>
        <item x="316"/>
        <item x="13"/>
        <item x="55"/>
        <item x="100"/>
        <item x="227"/>
        <item x="16"/>
        <item x="211"/>
        <item x="14"/>
        <item x="247"/>
        <item x="213"/>
        <item x="59"/>
        <item x="105"/>
        <item x="15"/>
        <item x="189"/>
        <item x="114"/>
        <item x="61"/>
        <item x="296"/>
        <item x="60"/>
        <item x="237"/>
        <item x="130"/>
        <item x="275"/>
        <item x="206"/>
        <item x="119"/>
        <item x="133"/>
        <item x="312"/>
        <item x="191"/>
        <item x="42"/>
        <item x="261"/>
        <item x="286"/>
        <item x="331"/>
        <item x="363"/>
        <item x="101"/>
        <item x="121"/>
        <item x="249"/>
        <item x="244"/>
        <item x="111"/>
        <item x="31"/>
        <item x="324"/>
        <item x="358"/>
        <item x="209"/>
        <item x="99"/>
        <item x="107"/>
        <item x="343"/>
        <item x="256"/>
        <item x="147"/>
        <item x="149"/>
        <item x="238"/>
        <item x="168"/>
        <item x="170"/>
        <item x="155"/>
        <item x="151"/>
        <item x="172"/>
        <item x="177"/>
        <item x="221"/>
        <item x="281"/>
        <item x="250"/>
        <item x="345"/>
        <item x="200"/>
        <item x="361"/>
        <item x="188"/>
        <item x="197"/>
        <item x="167"/>
        <item x="205"/>
        <item x="193"/>
        <item x="220"/>
        <item x="346"/>
        <item x="162"/>
        <item x="163"/>
        <item x="245"/>
        <item x="186"/>
        <item x="183"/>
        <item x="161"/>
        <item x="160"/>
        <item x="148"/>
        <item x="309"/>
        <item x="332"/>
        <item x="180"/>
        <item x="198"/>
        <item x="196"/>
        <item x="174"/>
        <item x="194"/>
        <item x="199"/>
        <item x="290"/>
        <item x="272"/>
        <item x="156"/>
        <item x="315"/>
        <item x="179"/>
        <item x="157"/>
        <item x="276"/>
        <item x="267"/>
        <item x="317"/>
        <item x="318"/>
        <item x="305"/>
        <item x="175"/>
        <item x="304"/>
        <item x="303"/>
        <item x="173"/>
        <item x="195"/>
        <item x="293"/>
        <item x="178"/>
        <item x="154"/>
        <item x="166"/>
        <item x="218"/>
        <item x="165"/>
        <item x="323"/>
        <item x="176"/>
        <item x="158"/>
        <item x="351"/>
        <item x="153"/>
        <item x="159"/>
        <item x="282"/>
        <item x="294"/>
        <item x="230"/>
        <item x="269"/>
        <item x="327"/>
        <item x="325"/>
        <item x="277"/>
        <item x="192"/>
        <item x="255"/>
        <item x="164"/>
        <item x="320"/>
        <item x="319"/>
        <item x="182"/>
        <item x="348"/>
        <item x="184"/>
        <item x="185"/>
        <item x="150"/>
        <item x="181"/>
        <item x="263"/>
        <item x="204"/>
        <item x="201"/>
        <item x="219"/>
        <item x="171"/>
        <item x="232"/>
        <item x="169"/>
        <item x="302"/>
        <item x="152"/>
        <item x="40"/>
        <item x="297"/>
        <item x="253"/>
        <item x="50"/>
        <item x="307"/>
        <item x="7"/>
        <item x="106"/>
        <item x="83"/>
        <item x="58"/>
        <item x="145"/>
        <item x="216"/>
        <item x="73"/>
        <item x="72"/>
        <item x="347"/>
        <item x="203"/>
        <item x="79"/>
        <item x="94"/>
        <item x="8"/>
        <item x="9"/>
        <item x="92"/>
        <item x="81"/>
        <item x="326"/>
        <item x="82"/>
        <item x="288"/>
        <item x="80"/>
        <item x="214"/>
        <item x="18"/>
        <item x="84"/>
        <item x="207"/>
        <item x="46"/>
        <item x="301"/>
        <item x="93"/>
        <item x="49"/>
        <item x="52"/>
        <item x="333"/>
        <item x="271"/>
        <item x="359"/>
        <item x="283"/>
        <item x="241"/>
        <item x="287"/>
        <item x="212"/>
        <item x="329"/>
        <item x="22"/>
        <item x="115"/>
        <item x="328"/>
        <item x="262"/>
        <item x="70"/>
        <item x="127"/>
        <item x="3"/>
        <item x="26"/>
        <item x="27"/>
        <item x="41"/>
        <item x="242"/>
        <item x="39"/>
        <item x="280"/>
        <item x="44"/>
        <item x="270"/>
        <item x="56"/>
        <item x="112"/>
        <item x="129"/>
        <item x="38"/>
        <item x="353"/>
        <item x="28"/>
        <item x="210"/>
        <item x="75"/>
        <item x="117"/>
        <item x="362"/>
        <item x="89"/>
        <item x="30"/>
        <item x="138"/>
        <item x="118"/>
        <item x="54"/>
        <item x="90"/>
        <item x="69"/>
        <item x="258"/>
        <item x="291"/>
        <item x="120"/>
        <item x="228"/>
        <item x="357"/>
        <item x="0"/>
        <item x="285"/>
        <item x="98"/>
        <item x="36"/>
        <item x="20"/>
        <item x="313"/>
        <item x="135"/>
        <item x="341"/>
        <item x="53"/>
        <item x="311"/>
        <item x="289"/>
        <item x="252"/>
        <item x="5"/>
        <item x="268"/>
        <item x="1"/>
        <item x="259"/>
        <item x="87"/>
        <item x="215"/>
        <item x="29"/>
        <item x="136"/>
        <item x="265"/>
        <item x="64"/>
        <item x="239"/>
        <item x="306"/>
        <item x="103"/>
        <item x="134"/>
        <item x="243"/>
        <item x="51"/>
        <item x="113"/>
        <item x="63"/>
        <item x="125"/>
        <item x="337"/>
        <item x="140"/>
        <item x="91"/>
        <item x="360"/>
        <item x="314"/>
        <item x="334"/>
        <item x="310"/>
        <item x="123"/>
        <item x="342"/>
        <item x="246"/>
        <item x="45"/>
        <item x="66"/>
        <item x="23"/>
        <item x="236"/>
        <item x="234"/>
        <item x="321"/>
        <item x="366"/>
      </items>
    </pivotField>
    <pivotField name="Issuer Type " axis="axisPage" showAll="0" defaultSubtotal="0">
      <items count="8">
        <item x="1"/>
        <item x="2"/>
        <item x="3"/>
        <item x="4"/>
        <item x="0"/>
        <item x="5"/>
        <item x="6"/>
        <item x="7"/>
      </items>
    </pivotField>
    <pivotField showAll="0" defaultSubtotal="0"/>
    <pivotField dataField="1" showAll="0" defaultSubtotal="0"/>
    <pivotField axis="axisRow" numFmtId="14" showAll="0" sortType="ascending" defaultSubtotal="0">
      <items count="287">
        <item x="255"/>
        <item x="23"/>
        <item x="69"/>
        <item x="41"/>
        <item x="30"/>
        <item x="38"/>
        <item x="12"/>
        <item x="22"/>
        <item x="32"/>
        <item x="40"/>
        <item x="31"/>
        <item x="15"/>
        <item x="4"/>
        <item x="46"/>
        <item x="26"/>
        <item x="33"/>
        <item x="53"/>
        <item x="55"/>
        <item x="47"/>
        <item x="21"/>
        <item x="27"/>
        <item x="25"/>
        <item x="122"/>
        <item x="37"/>
        <item x="28"/>
        <item x="126"/>
        <item x="9"/>
        <item x="66"/>
        <item x="57"/>
        <item x="45"/>
        <item x="44"/>
        <item x="74"/>
        <item x="73"/>
        <item x="19"/>
        <item x="71"/>
        <item x="60"/>
        <item x="36"/>
        <item x="54"/>
        <item x="130"/>
        <item x="50"/>
        <item x="24"/>
        <item x="49"/>
        <item x="52"/>
        <item x="67"/>
        <item x="129"/>
        <item x="124"/>
        <item x="43"/>
        <item x="121"/>
        <item x="63"/>
        <item x="68"/>
        <item x="77"/>
        <item x="14"/>
        <item x="62"/>
        <item x="39"/>
        <item x="64"/>
        <item x="8"/>
        <item x="48"/>
        <item x="76"/>
        <item x="128"/>
        <item x="72"/>
        <item x="78"/>
        <item x="20"/>
        <item x="114"/>
        <item x="120"/>
        <item x="135"/>
        <item x="131"/>
        <item x="134"/>
        <item x="1"/>
        <item x="117"/>
        <item x="83"/>
        <item x="3"/>
        <item x="226"/>
        <item x="86"/>
        <item x="90"/>
        <item x="136"/>
        <item x="84"/>
        <item x="88"/>
        <item x="17"/>
        <item x="56"/>
        <item x="133"/>
        <item x="89"/>
        <item x="93"/>
        <item x="7"/>
        <item x="75"/>
        <item x="82"/>
        <item x="91"/>
        <item x="59"/>
        <item x="102"/>
        <item x="58"/>
        <item x="96"/>
        <item x="81"/>
        <item x="6"/>
        <item x="92"/>
        <item x="80"/>
        <item x="101"/>
        <item x="99"/>
        <item x="70"/>
        <item x="98"/>
        <item x="5"/>
        <item x="115"/>
        <item x="2"/>
        <item x="94"/>
        <item x="79"/>
        <item x="100"/>
        <item x="51"/>
        <item x="11"/>
        <item x="85"/>
        <item x="137"/>
        <item x="13"/>
        <item x="138"/>
        <item x="105"/>
        <item x="18"/>
        <item x="127"/>
        <item x="97"/>
        <item x="35"/>
        <item x="16"/>
        <item x="181"/>
        <item x="10"/>
        <item x="87"/>
        <item x="34"/>
        <item x="116"/>
        <item x="103"/>
        <item x="107"/>
        <item x="189"/>
        <item x="141"/>
        <item x="218"/>
        <item x="139"/>
        <item x="188"/>
        <item x="140"/>
        <item x="61"/>
        <item x="109"/>
        <item x="65"/>
        <item x="186"/>
        <item x="106"/>
        <item x="132"/>
        <item x="42"/>
        <item x="104"/>
        <item x="0"/>
        <item x="110"/>
        <item x="113"/>
        <item x="29"/>
        <item x="108"/>
        <item x="95"/>
        <item x="111"/>
        <item x="119"/>
        <item x="123"/>
        <item x="118"/>
        <item x="125"/>
        <item x="142"/>
        <item x="144"/>
        <item x="112"/>
        <item x="148"/>
        <item x="151"/>
        <item x="143"/>
        <item x="146"/>
        <item x="145"/>
        <item x="168"/>
        <item x="192"/>
        <item x="166"/>
        <item x="147"/>
        <item x="159"/>
        <item x="150"/>
        <item x="155"/>
        <item x="153"/>
        <item x="149"/>
        <item x="160"/>
        <item x="152"/>
        <item x="203"/>
        <item x="157"/>
        <item x="154"/>
        <item x="156"/>
        <item x="167"/>
        <item x="158"/>
        <item x="164"/>
        <item x="169"/>
        <item x="161"/>
        <item x="180"/>
        <item x="162"/>
        <item x="170"/>
        <item x="183"/>
        <item x="199"/>
        <item x="179"/>
        <item x="184"/>
        <item x="171"/>
        <item x="185"/>
        <item x="193"/>
        <item x="174"/>
        <item x="172"/>
        <item x="176"/>
        <item x="195"/>
        <item x="173"/>
        <item x="178"/>
        <item x="175"/>
        <item x="177"/>
        <item x="187"/>
        <item x="207"/>
        <item x="205"/>
        <item x="200"/>
        <item x="182"/>
        <item x="190"/>
        <item x="196"/>
        <item x="191"/>
        <item x="212"/>
        <item x="194"/>
        <item x="198"/>
        <item x="223"/>
        <item x="208"/>
        <item x="204"/>
        <item x="197"/>
        <item x="202"/>
        <item x="201"/>
        <item x="221"/>
        <item x="220"/>
        <item x="211"/>
        <item x="210"/>
        <item x="209"/>
        <item x="214"/>
        <item x="235"/>
        <item x="206"/>
        <item x="217"/>
        <item x="213"/>
        <item x="249"/>
        <item x="216"/>
        <item x="215"/>
        <item x="224"/>
        <item x="251"/>
        <item x="219"/>
        <item x="233"/>
        <item x="230"/>
        <item x="244"/>
        <item x="257"/>
        <item x="222"/>
        <item x="225"/>
        <item x="234"/>
        <item x="228"/>
        <item x="231"/>
        <item x="227"/>
        <item x="264"/>
        <item x="270"/>
        <item x="258"/>
        <item x="266"/>
        <item x="246"/>
        <item x="241"/>
        <item x="229"/>
        <item x="242"/>
        <item x="271"/>
        <item x="165"/>
        <item x="237"/>
        <item x="245"/>
        <item x="163"/>
        <item x="236"/>
        <item x="238"/>
        <item x="240"/>
        <item x="239"/>
        <item x="232"/>
        <item x="243"/>
        <item x="248"/>
        <item x="247"/>
        <item x="265"/>
        <item x="250"/>
        <item x="253"/>
        <item x="259"/>
        <item x="268"/>
        <item x="256"/>
        <item x="252"/>
        <item x="254"/>
        <item x="269"/>
        <item x="262"/>
        <item x="273"/>
        <item x="261"/>
        <item x="260"/>
        <item x="279"/>
        <item x="263"/>
        <item x="272"/>
        <item x="267"/>
        <item x="278"/>
        <item x="275"/>
        <item x="276"/>
        <item x="283"/>
        <item x="274"/>
        <item x="282"/>
        <item x="280"/>
        <item x="281"/>
        <item x="284"/>
        <item x="285"/>
        <item x="277"/>
        <item x="286"/>
      </items>
    </pivotField>
    <pivotField name="Selection Method " axis="axisPage" showAll="0" defaultSubtotal="0">
      <items count="5">
        <item x="0"/>
        <item x="1"/>
        <item x="2"/>
        <item x="4"/>
        <item x="3"/>
      </items>
    </pivotField>
    <pivotField dataField="1" showAll="0" defaultSubtotal="0"/>
    <pivotField axis="axisPage" showAll="0" defaultSubtotal="0">
      <items count="13">
        <item x="3"/>
        <item x="1"/>
        <item x="4"/>
        <item x="5"/>
        <item x="0"/>
        <item x="2"/>
        <item x="9"/>
        <item x="6"/>
        <item x="7"/>
        <item x="8"/>
        <item x="10"/>
        <item x="11"/>
        <item x="12"/>
      </items>
    </pivotField>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s>
  <rowFields count="3">
    <field x="5"/>
    <field x="0"/>
    <field x="9"/>
  </rowFields>
  <rowItems count="1263">
    <i>
      <x v="1"/>
    </i>
    <i r="1">
      <x v="193"/>
    </i>
    <i r="2">
      <x v="122"/>
    </i>
    <i>
      <x v="2"/>
    </i>
    <i r="1">
      <x v="42"/>
    </i>
    <i r="2">
      <x v="60"/>
    </i>
    <i>
      <x v="3"/>
    </i>
    <i r="1">
      <x v="43"/>
    </i>
    <i r="2">
      <x v="60"/>
    </i>
    <i>
      <x v="4"/>
    </i>
    <i r="1">
      <x v="300"/>
    </i>
    <i r="2">
      <x v="260"/>
    </i>
    <i>
      <x v="5"/>
    </i>
    <i r="1">
      <x v="181"/>
    </i>
    <i r="2">
      <x v="110"/>
    </i>
    <i>
      <x v="6"/>
    </i>
    <i r="1">
      <x v="40"/>
    </i>
    <i r="2">
      <x v="20"/>
    </i>
    <i>
      <x v="7"/>
    </i>
    <i r="1">
      <x v="306"/>
    </i>
    <i r="2">
      <x v="283"/>
    </i>
    <i>
      <x v="8"/>
    </i>
    <i r="1">
      <x v="12"/>
    </i>
    <i r="2">
      <x v="105"/>
    </i>
    <i>
      <x v="9"/>
    </i>
    <i r="1">
      <x v="289"/>
    </i>
    <i r="2">
      <x v="238"/>
    </i>
    <i r="1">
      <x v="292"/>
    </i>
    <i r="2">
      <x v="276"/>
    </i>
    <i>
      <x v="10"/>
    </i>
    <i r="1">
      <x v="15"/>
    </i>
    <i r="2">
      <x v="108"/>
    </i>
    <i>
      <x v="11"/>
    </i>
    <i r="1">
      <x v="76"/>
    </i>
    <i r="2">
      <x v="13"/>
    </i>
    <i>
      <x v="12"/>
    </i>
    <i r="1">
      <x v="152"/>
    </i>
    <i r="2">
      <x v="85"/>
    </i>
    <i>
      <x v="13"/>
    </i>
    <i r="1">
      <x v="118"/>
    </i>
    <i r="2">
      <x v="43"/>
    </i>
    <i>
      <x v="14"/>
    </i>
    <i r="1">
      <x v="33"/>
    </i>
    <i r="2">
      <x v="1"/>
    </i>
    <i>
      <x v="15"/>
    </i>
    <i r="1">
      <x v="191"/>
    </i>
    <i r="2">
      <x v="133"/>
    </i>
    <i>
      <x v="16"/>
    </i>
    <i r="1">
      <x v="165"/>
    </i>
    <i r="2">
      <x v="101"/>
    </i>
    <i>
      <x v="17"/>
    </i>
    <i r="1">
      <x v="124"/>
    </i>
    <i r="2">
      <x v="50"/>
    </i>
    <i>
      <x v="18"/>
    </i>
    <i r="1">
      <x v="302"/>
    </i>
    <i r="2">
      <x v="261"/>
    </i>
    <i r="1">
      <x v="303"/>
    </i>
    <i r="2">
      <x v="261"/>
    </i>
    <i>
      <x v="19"/>
    </i>
    <i r="1">
      <x v="243"/>
    </i>
    <i r="2">
      <x v="214"/>
    </i>
    <i>
      <x v="20"/>
    </i>
    <i r="1">
      <x v="83"/>
    </i>
    <i r="2">
      <x v="51"/>
    </i>
    <i>
      <x v="21"/>
    </i>
    <i r="1">
      <x v="203"/>
    </i>
    <i r="2">
      <x v="143"/>
    </i>
    <i>
      <x v="22"/>
    </i>
    <i r="1">
      <x v="84"/>
    </i>
    <i r="2">
      <x v="42"/>
    </i>
    <i r="1">
      <x v="109"/>
    </i>
    <i r="2">
      <x v="2"/>
    </i>
    <i>
      <x v="23"/>
    </i>
    <i r="1">
      <x v="29"/>
    </i>
    <i r="2">
      <x v="61"/>
    </i>
    <i>
      <x v="24"/>
    </i>
    <i r="1">
      <x v="92"/>
    </i>
    <i r="2">
      <x v="28"/>
    </i>
    <i>
      <x v="25"/>
    </i>
    <i r="1">
      <x v="147"/>
    </i>
    <i r="2">
      <x v="71"/>
    </i>
    <i>
      <x v="26"/>
    </i>
    <i r="1">
      <x v="367"/>
    </i>
    <i r="2">
      <x v="66"/>
    </i>
    <i>
      <x v="27"/>
    </i>
    <i r="1">
      <x v="262"/>
    </i>
    <i r="2">
      <x v="198"/>
    </i>
    <i>
      <x v="28"/>
    </i>
    <i r="1">
      <x v="117"/>
    </i>
    <i r="2">
      <x v="56"/>
    </i>
    <i>
      <x v="29"/>
    </i>
    <i r="1">
      <x v="169"/>
    </i>
    <i r="2">
      <x v="93"/>
    </i>
    <i>
      <x v="30"/>
    </i>
    <i r="1">
      <x v="6"/>
    </i>
    <i r="2">
      <x v="12"/>
    </i>
    <i r="2">
      <x v="98"/>
    </i>
    <i>
      <x v="31"/>
    </i>
    <i r="1">
      <x v="189"/>
    </i>
    <i r="2">
      <x v="181"/>
    </i>
    <i>
      <x v="32"/>
    </i>
    <i r="1">
      <x v="8"/>
    </i>
    <i r="2">
      <x v="82"/>
    </i>
    <i r="2">
      <x v="167"/>
    </i>
    <i r="2">
      <x v="256"/>
    </i>
    <i r="1">
      <x v="87"/>
    </i>
    <i r="2">
      <x v="56"/>
    </i>
    <i>
      <x v="33"/>
    </i>
    <i r="1">
      <x v="60"/>
    </i>
    <i r="2">
      <x v="53"/>
    </i>
    <i r="1">
      <x v="196"/>
    </i>
    <i r="2">
      <x v="141"/>
    </i>
    <i>
      <x v="34"/>
    </i>
    <i r="1">
      <x v="134"/>
    </i>
    <i r="2">
      <x v="54"/>
    </i>
    <i>
      <x v="35"/>
    </i>
    <i r="1">
      <x v="235"/>
    </i>
    <i r="2">
      <x v="172"/>
    </i>
    <i>
      <x v="36"/>
    </i>
    <i r="1">
      <x v="291"/>
    </i>
    <i r="2">
      <x v="232"/>
    </i>
    <i>
      <x v="37"/>
    </i>
    <i r="1">
      <x v="168"/>
    </i>
    <i r="2">
      <x v="95"/>
    </i>
    <i>
      <x v="38"/>
    </i>
    <i r="1">
      <x v="220"/>
    </i>
    <i r="2">
      <x v="162"/>
    </i>
    <i>
      <x v="39"/>
    </i>
    <i r="1">
      <x v="277"/>
    </i>
    <i r="2">
      <x v="213"/>
    </i>
    <i>
      <x v="40"/>
    </i>
    <i r="1">
      <x v="254"/>
    </i>
    <i r="2">
      <x v="209"/>
    </i>
    <i>
      <x v="41"/>
    </i>
    <i r="1">
      <x v="110"/>
    </i>
    <i r="2">
      <x v="96"/>
    </i>
    <i>
      <x v="42"/>
    </i>
    <i r="1">
      <x v="253"/>
    </i>
    <i r="2">
      <x v="227"/>
    </i>
    <i>
      <x v="43"/>
    </i>
    <i r="1">
      <x v="14"/>
    </i>
    <i r="2">
      <x v="272"/>
    </i>
    <i>
      <x v="44"/>
    </i>
    <i r="1">
      <x v="3"/>
    </i>
    <i r="2">
      <x v="194"/>
    </i>
    <i r="1">
      <x v="296"/>
    </i>
    <i r="2">
      <x v="231"/>
    </i>
    <i>
      <x v="45"/>
    </i>
    <i r="1">
      <x v="59"/>
    </i>
    <i r="2">
      <x v="5"/>
    </i>
    <i>
      <x v="46"/>
    </i>
    <i r="1">
      <x v="2"/>
    </i>
    <i r="2">
      <x v="100"/>
    </i>
    <i r="1">
      <x v="295"/>
    </i>
    <i r="2">
      <x v="233"/>
    </i>
    <i>
      <x v="47"/>
    </i>
    <i r="1">
      <x v="27"/>
    </i>
    <i r="2">
      <x v="263"/>
    </i>
    <i>
      <x v="48"/>
    </i>
    <i r="1">
      <x v="27"/>
    </i>
    <i r="2">
      <x v="230"/>
    </i>
    <i>
      <x v="49"/>
    </i>
    <i r="1">
      <x v="13"/>
    </i>
    <i r="2">
      <x v="6"/>
    </i>
    <i>
      <x v="50"/>
    </i>
    <i r="1">
      <x v="44"/>
    </i>
    <i r="2">
      <x v="26"/>
    </i>
    <i>
      <x v="51"/>
    </i>
    <i r="1">
      <x v="163"/>
    </i>
    <i r="2">
      <x v="106"/>
    </i>
    <i>
      <x v="52"/>
    </i>
    <i r="1">
      <x v="223"/>
    </i>
    <i r="2">
      <x v="208"/>
    </i>
    <i>
      <x v="53"/>
    </i>
    <i r="1">
      <x v="25"/>
    </i>
    <i r="2">
      <x v="111"/>
    </i>
    <i r="1">
      <x v="209"/>
    </i>
    <i r="2">
      <x v="149"/>
    </i>
    <i>
      <x v="54"/>
    </i>
    <i r="1">
      <x v="363"/>
    </i>
    <i r="2">
      <x v="68"/>
    </i>
    <i>
      <x v="55"/>
    </i>
    <i r="1">
      <x v="427"/>
    </i>
    <i r="2">
      <x v="255"/>
    </i>
    <i>
      <x v="56"/>
    </i>
    <i r="1">
      <x v="182"/>
    </i>
    <i r="2">
      <x v="163"/>
    </i>
    <i r="1">
      <x v="229"/>
    </i>
    <i r="2">
      <x v="231"/>
    </i>
    <i>
      <x v="57"/>
    </i>
    <i r="1">
      <x v="186"/>
    </i>
    <i r="2">
      <x v="110"/>
    </i>
    <i>
      <x v="58"/>
    </i>
    <i r="1">
      <x v="288"/>
    </i>
    <i r="2">
      <x v="275"/>
    </i>
    <i>
      <x v="59"/>
    </i>
    <i r="1">
      <x v="95"/>
    </i>
    <i r="2">
      <x v="125"/>
    </i>
    <i>
      <x v="60"/>
    </i>
    <i r="1">
      <x v="267"/>
    </i>
    <i r="2">
      <x v="198"/>
    </i>
    <i>
      <x v="61"/>
    </i>
    <i r="1">
      <x v="284"/>
    </i>
    <i r="2">
      <x v="266"/>
    </i>
    <i>
      <x v="62"/>
    </i>
    <i r="1">
      <x v="94"/>
    </i>
    <i r="2">
      <x v="86"/>
    </i>
    <i>
      <x v="63"/>
    </i>
    <i r="1">
      <x v="96"/>
    </i>
    <i r="2">
      <x v="33"/>
    </i>
    <i>
      <x v="64"/>
    </i>
    <i r="1">
      <x v="202"/>
    </i>
    <i r="2">
      <x v="144"/>
    </i>
    <i>
      <x v="65"/>
    </i>
    <i r="1">
      <x v="119"/>
    </i>
    <i r="2">
      <x v="43"/>
    </i>
    <i r="1">
      <x v="197"/>
    </i>
    <i r="2">
      <x v="130"/>
    </i>
    <i>
      <x v="66"/>
    </i>
    <i r="1">
      <x v="106"/>
    </i>
    <i r="2">
      <x v="43"/>
    </i>
    <i>
      <x v="67"/>
    </i>
    <i r="1">
      <x v="88"/>
    </i>
    <i r="2">
      <x v="37"/>
    </i>
    <i>
      <x v="68"/>
    </i>
    <i r="1">
      <x v="224"/>
    </i>
    <i r="2">
      <x v="158"/>
    </i>
    <i>
      <x v="69"/>
    </i>
    <i r="1">
      <x v="180"/>
    </i>
    <i r="2">
      <x v="162"/>
    </i>
    <i>
      <x v="70"/>
    </i>
    <i r="1">
      <x v="105"/>
    </i>
    <i r="2">
      <x v="27"/>
    </i>
    <i r="1">
      <x v="206"/>
    </i>
    <i r="2">
      <x v="139"/>
    </i>
    <i r="1">
      <x v="281"/>
    </i>
    <i r="2">
      <x v="220"/>
    </i>
    <i>
      <x v="71"/>
    </i>
    <i r="1">
      <x v="48"/>
    </i>
    <i r="2">
      <x v="10"/>
    </i>
    <i>
      <x v="72"/>
    </i>
    <i r="1">
      <x v="219"/>
    </i>
    <i r="2">
      <x v="156"/>
    </i>
    <i>
      <x v="73"/>
    </i>
    <i r="1">
      <x v="184"/>
    </i>
    <i r="2">
      <x v="115"/>
    </i>
    <i r="1">
      <x v="266"/>
    </i>
    <i r="2">
      <x v="200"/>
    </i>
    <i>
      <x v="74"/>
    </i>
    <i r="1">
      <x v="97"/>
    </i>
    <i r="2">
      <x v="35"/>
    </i>
    <i>
      <x v="75"/>
    </i>
    <i r="1">
      <x v="382"/>
    </i>
    <i r="2">
      <x v="128"/>
    </i>
    <i r="1">
      <x v="413"/>
    </i>
    <i r="2">
      <x v="195"/>
    </i>
    <i>
      <x v="76"/>
    </i>
    <i r="1">
      <x v="222"/>
    </i>
    <i r="2">
      <x v="201"/>
    </i>
    <i>
      <x v="77"/>
    </i>
    <i r="1">
      <x v="81"/>
    </i>
    <i r="2">
      <x v="39"/>
    </i>
    <i>
      <x v="78"/>
    </i>
    <i r="1">
      <x v="54"/>
    </i>
    <i r="2">
      <x v="7"/>
    </i>
    <i r="1">
      <x v="309"/>
    </i>
    <i r="2">
      <x v="264"/>
    </i>
    <i>
      <x v="79"/>
    </i>
    <i r="1">
      <x v="252"/>
    </i>
    <i r="2">
      <x v="182"/>
    </i>
    <i>
      <x v="80"/>
    </i>
    <i r="1">
      <x v="212"/>
    </i>
    <i r="2">
      <x/>
    </i>
    <i>
      <x v="81"/>
    </i>
    <i r="1">
      <x v="236"/>
    </i>
    <i r="2">
      <x v="170"/>
    </i>
    <i>
      <x v="82"/>
    </i>
    <i r="1">
      <x v="190"/>
    </i>
    <i r="2">
      <x v="285"/>
    </i>
    <i>
      <x v="83"/>
    </i>
    <i r="1">
      <x v="313"/>
    </i>
    <i r="2">
      <x v="279"/>
    </i>
    <i>
      <x v="84"/>
    </i>
    <i r="1">
      <x v="435"/>
    </i>
    <i r="2">
      <x v="281"/>
    </i>
    <i>
      <x v="85"/>
    </i>
    <i r="1">
      <x v="194"/>
    </i>
    <i r="2">
      <x v="121"/>
    </i>
    <i>
      <x v="86"/>
    </i>
    <i r="1">
      <x v="41"/>
    </i>
    <i r="2">
      <x v="24"/>
    </i>
    <i r="1">
      <x v="242"/>
    </i>
    <i r="2">
      <x v="216"/>
    </i>
    <i>
      <x v="87"/>
    </i>
    <i r="1">
      <x v="127"/>
    </i>
    <i r="2">
      <x v="60"/>
    </i>
    <i>
      <x v="88"/>
    </i>
    <i r="1">
      <x v="70"/>
    </i>
    <i r="2">
      <x v="30"/>
    </i>
    <i>
      <x v="89"/>
    </i>
    <i r="1">
      <x v="142"/>
    </i>
    <i r="2">
      <x v="75"/>
    </i>
    <i>
      <x v="90"/>
    </i>
    <i r="1">
      <x v="179"/>
    </i>
    <i r="2">
      <x v="113"/>
    </i>
    <i>
      <x v="91"/>
    </i>
    <i r="1">
      <x v="158"/>
    </i>
    <i r="2">
      <x v="101"/>
    </i>
    <i>
      <x v="92"/>
    </i>
    <i r="1">
      <x v="187"/>
    </i>
    <i r="2">
      <x v="134"/>
    </i>
    <i>
      <x v="93"/>
    </i>
    <i r="1">
      <x v="32"/>
    </i>
    <i r="2">
      <x v="6"/>
    </i>
    <i r="1">
      <x v="170"/>
    </i>
    <i r="2">
      <x v="103"/>
    </i>
    <i>
      <x v="94"/>
    </i>
    <i r="1">
      <x v="23"/>
    </i>
    <i r="2">
      <x v="115"/>
    </i>
    <i>
      <x v="95"/>
    </i>
    <i r="1">
      <x v="46"/>
    </i>
    <i r="2">
      <x v="140"/>
    </i>
    <i>
      <x v="96"/>
    </i>
    <i r="1">
      <x v="273"/>
    </i>
    <i r="2">
      <x v="211"/>
    </i>
    <i>
      <x v="97"/>
    </i>
    <i r="1">
      <x v="260"/>
    </i>
    <i r="2">
      <x v="200"/>
    </i>
    <i>
      <x v="98"/>
    </i>
    <i r="1">
      <x v="22"/>
    </i>
    <i r="2">
      <x v="259"/>
    </i>
    <i>
      <x v="99"/>
    </i>
    <i r="1">
      <x v="157"/>
    </i>
    <i r="2">
      <x v="168"/>
    </i>
    <i>
      <x v="100"/>
    </i>
    <i r="1">
      <x v="311"/>
    </i>
    <i r="2">
      <x v="284"/>
    </i>
    <i>
      <x v="101"/>
    </i>
    <i r="1">
      <x v="234"/>
    </i>
    <i r="2">
      <x v="173"/>
    </i>
    <i>
      <x v="102"/>
    </i>
    <i r="1">
      <x v="131"/>
    </i>
    <i r="2">
      <x v="93"/>
    </i>
    <i>
      <x v="103"/>
    </i>
    <i r="1">
      <x v="132"/>
    </i>
    <i r="2">
      <x v="90"/>
    </i>
    <i>
      <x v="104"/>
    </i>
    <i r="1">
      <x v="424"/>
    </i>
    <i r="2">
      <x v="252"/>
    </i>
    <i>
      <x v="105"/>
    </i>
    <i r="1">
      <x v="16"/>
    </i>
    <i r="2">
      <x v="82"/>
    </i>
    <i r="1">
      <x v="57"/>
    </i>
    <i r="2">
      <x v="23"/>
    </i>
    <i r="1">
      <x v="153"/>
    </i>
    <i r="2">
      <x v="92"/>
    </i>
    <i r="1">
      <x v="237"/>
    </i>
    <i r="2">
      <x v="180"/>
    </i>
    <i>
      <x v="106"/>
    </i>
    <i r="1">
      <x v="67"/>
    </i>
    <i r="2">
      <x v="15"/>
    </i>
    <i>
      <x v="107"/>
    </i>
    <i r="1">
      <x v="122"/>
    </i>
    <i r="2">
      <x v="48"/>
    </i>
    <i r="1">
      <x v="228"/>
    </i>
    <i r="2">
      <x v="164"/>
    </i>
    <i r="1">
      <x v="275"/>
    </i>
    <i r="2">
      <x v="216"/>
    </i>
    <i>
      <x v="108"/>
    </i>
    <i r="1">
      <x v="214"/>
    </i>
    <i r="2">
      <x v="175"/>
    </i>
    <i>
      <x v="109"/>
    </i>
    <i r="1">
      <x v="21"/>
    </i>
    <i r="2">
      <x v="11"/>
    </i>
    <i>
      <x v="110"/>
    </i>
    <i r="1">
      <x v="225"/>
    </i>
    <i r="2">
      <x v="159"/>
    </i>
    <i>
      <x v="111"/>
    </i>
    <i r="1">
      <x v="18"/>
    </i>
    <i r="2">
      <x v="51"/>
    </i>
    <i r="1">
      <x v="20"/>
    </i>
    <i r="2">
      <x v="51"/>
    </i>
    <i r="1">
      <x v="215"/>
    </i>
    <i r="2">
      <x v="273"/>
    </i>
    <i r="1">
      <x v="216"/>
    </i>
    <i r="2">
      <x v="239"/>
    </i>
    <i>
      <x v="112"/>
    </i>
    <i r="1">
      <x v="125"/>
    </i>
    <i r="2">
      <x v="35"/>
    </i>
    <i r="1">
      <x v="247"/>
    </i>
    <i r="2">
      <x v="191"/>
    </i>
    <i>
      <x v="113"/>
    </i>
    <i r="1">
      <x v="217"/>
    </i>
    <i r="2">
      <x v="161"/>
    </i>
    <i>
      <x v="114"/>
    </i>
    <i r="1">
      <x v="73"/>
    </i>
    <i r="2">
      <x v="100"/>
    </i>
    <i>
      <x v="115"/>
    </i>
    <i r="1">
      <x v="128"/>
    </i>
    <i r="2">
      <x v="54"/>
    </i>
    <i r="2">
      <x v="204"/>
    </i>
    <i>
      <x v="116"/>
    </i>
    <i r="1">
      <x v="19"/>
    </i>
    <i r="2">
      <x v="51"/>
    </i>
    <i>
      <x v="117"/>
    </i>
    <i r="1">
      <x v="366"/>
    </i>
    <i r="2">
      <x v="79"/>
    </i>
    <i r="1">
      <x v="381"/>
    </i>
    <i r="2">
      <x v="123"/>
    </i>
    <i>
      <x v="118"/>
    </i>
    <i r="1">
      <x v="140"/>
    </i>
    <i r="2">
      <x v="69"/>
    </i>
    <i>
      <x v="119"/>
    </i>
    <i r="1">
      <x v="75"/>
    </i>
    <i r="2">
      <x v="15"/>
    </i>
    <i>
      <x v="120"/>
    </i>
    <i r="1">
      <x v="276"/>
    </i>
    <i r="2">
      <x v="231"/>
    </i>
    <i>
      <x v="121"/>
    </i>
    <i r="1">
      <x v="74"/>
    </i>
    <i r="2">
      <x v="15"/>
    </i>
    <i>
      <x v="122"/>
    </i>
    <i r="1">
      <x v="188"/>
    </i>
    <i r="2">
      <x v="137"/>
    </i>
    <i>
      <x v="123"/>
    </i>
    <i r="1">
      <x v="167"/>
    </i>
    <i r="2">
      <x v="97"/>
    </i>
    <i>
      <x v="124"/>
    </i>
    <i r="1">
      <x v="256"/>
    </i>
    <i r="2">
      <x v="180"/>
    </i>
    <i>
      <x v="125"/>
    </i>
    <i r="1">
      <x v="211"/>
    </i>
    <i r="2">
      <x v="153"/>
    </i>
    <i>
      <x v="126"/>
    </i>
    <i r="1">
      <x v="148"/>
    </i>
    <i r="2">
      <x v="76"/>
    </i>
    <i>
      <x v="127"/>
    </i>
    <i r="1">
      <x v="171"/>
    </i>
    <i r="2">
      <x v="94"/>
    </i>
    <i>
      <x v="128"/>
    </i>
    <i r="1">
      <x v="299"/>
    </i>
    <i r="2">
      <x v="250"/>
    </i>
    <i>
      <x v="129"/>
    </i>
    <i r="1">
      <x v="368"/>
    </i>
    <i r="2">
      <x v="64"/>
    </i>
    <i>
      <x v="130"/>
    </i>
    <i r="1">
      <x v="53"/>
    </i>
    <i r="2">
      <x v="114"/>
    </i>
    <i>
      <x v="131"/>
    </i>
    <i r="1">
      <x v="249"/>
    </i>
    <i r="2">
      <x v="198"/>
    </i>
    <i>
      <x v="132"/>
    </i>
    <i r="1">
      <x v="272"/>
    </i>
    <i r="2">
      <x v="220"/>
    </i>
    <i>
      <x v="133"/>
    </i>
    <i r="1">
      <x v="244"/>
    </i>
    <i r="2">
      <x v="225"/>
    </i>
    <i>
      <x v="134"/>
    </i>
    <i r="1">
      <x v="301"/>
    </i>
    <i r="2">
      <x v="283"/>
    </i>
    <i>
      <x v="135"/>
    </i>
    <i r="1">
      <x v="123"/>
    </i>
    <i r="2">
      <x v="57"/>
    </i>
    <i>
      <x v="136"/>
    </i>
    <i r="1">
      <x v="151"/>
    </i>
    <i r="2">
      <x v="77"/>
    </i>
    <i>
      <x v="137"/>
    </i>
    <i r="1">
      <x v="233"/>
    </i>
    <i r="2">
      <x v="181"/>
    </i>
    <i>
      <x v="138"/>
    </i>
    <i r="1">
      <x v="230"/>
    </i>
    <i r="2">
      <x v="190"/>
    </i>
    <i>
      <x v="139"/>
    </i>
    <i r="1">
      <x v="135"/>
    </i>
    <i r="2">
      <x v="84"/>
    </i>
    <i>
      <x v="140"/>
    </i>
    <i r="1">
      <x v="39"/>
    </i>
    <i r="2">
      <x v="20"/>
    </i>
    <i>
      <x v="141"/>
    </i>
    <i r="1">
      <x v="287"/>
    </i>
    <i r="2">
      <x v="248"/>
    </i>
    <i>
      <x v="142"/>
    </i>
    <i r="1">
      <x v="258"/>
    </i>
    <i r="2">
      <x v="282"/>
    </i>
    <i>
      <x v="143"/>
    </i>
    <i r="1">
      <x v="210"/>
    </i>
    <i r="2">
      <x v="154"/>
    </i>
    <i>
      <x v="144"/>
    </i>
    <i r="1">
      <x v="121"/>
    </i>
    <i r="2">
      <x v="83"/>
    </i>
    <i>
      <x v="145"/>
    </i>
    <i r="1">
      <x v="130"/>
    </i>
    <i r="2">
      <x v="59"/>
    </i>
    <i>
      <x v="146"/>
    </i>
    <i r="1">
      <x v="308"/>
    </i>
    <i r="2">
      <x v="267"/>
    </i>
    <i>
      <x v="147"/>
    </i>
    <i r="1">
      <x v="414"/>
    </i>
    <i r="2">
      <x v="198"/>
    </i>
    <i>
      <x v="148"/>
    </i>
    <i r="1">
      <x v="314"/>
    </i>
    <i r="2">
      <x v="62"/>
    </i>
    <i r="1">
      <x v="342"/>
    </i>
    <i r="2">
      <x v="214"/>
    </i>
    <i>
      <x v="149"/>
    </i>
    <i r="1">
      <x v="316"/>
    </i>
    <i r="2">
      <x v="99"/>
    </i>
    <i>
      <x v="150"/>
    </i>
    <i r="1">
      <x v="405"/>
    </i>
    <i r="2">
      <x v="178"/>
    </i>
    <i r="2">
      <x v="201"/>
    </i>
    <i>
      <x v="151"/>
    </i>
    <i r="1">
      <x v="343"/>
    </i>
    <i r="2">
      <x v="15"/>
    </i>
    <i r="1">
      <x v="361"/>
    </i>
    <i r="2">
      <x v="38"/>
    </i>
    <i r="2">
      <x v="99"/>
    </i>
    <i>
      <x v="152"/>
    </i>
    <i r="1">
      <x v="345"/>
    </i>
    <i r="2">
      <x v="8"/>
    </i>
    <i>
      <x v="153"/>
    </i>
    <i r="1">
      <x v="324"/>
    </i>
    <i r="2">
      <x v="91"/>
    </i>
    <i r="2">
      <x v="258"/>
    </i>
    <i>
      <x v="154"/>
    </i>
    <i r="1">
      <x v="318"/>
    </i>
    <i r="2">
      <x v="80"/>
    </i>
    <i>
      <x v="155"/>
    </i>
    <i r="1">
      <x v="347"/>
    </i>
    <i r="2">
      <x v="45"/>
    </i>
    <i>
      <x v="156"/>
    </i>
    <i r="1">
      <x v="352"/>
    </i>
    <i r="2">
      <x v="57"/>
    </i>
    <i>
      <x v="157"/>
    </i>
    <i r="1">
      <x v="400"/>
    </i>
    <i r="2">
      <x v="169"/>
    </i>
    <i>
      <x v="158"/>
    </i>
    <i r="1">
      <x v="395"/>
    </i>
    <i r="2">
      <x v="218"/>
    </i>
    <i>
      <x v="159"/>
    </i>
    <i r="1">
      <x v="388"/>
    </i>
    <i r="2">
      <x v="176"/>
    </i>
    <i>
      <x v="160"/>
    </i>
    <i r="1">
      <x v="429"/>
    </i>
    <i r="2">
      <x v="240"/>
    </i>
    <i>
      <x v="161"/>
    </i>
    <i r="1">
      <x v="379"/>
    </i>
    <i r="2">
      <x v="118"/>
    </i>
    <i>
      <x v="162"/>
    </i>
    <i r="1">
      <x v="430"/>
    </i>
    <i r="2">
      <x v="283"/>
    </i>
    <i>
      <x v="163"/>
    </i>
    <i r="1">
      <x v="364"/>
    </i>
    <i r="2">
      <x v="69"/>
    </i>
    <i r="1">
      <x v="365"/>
    </i>
    <i r="2">
      <x v="134"/>
    </i>
    <i>
      <x v="164"/>
    </i>
    <i r="1">
      <x v="374"/>
    </i>
    <i r="2">
      <x v="95"/>
    </i>
    <i>
      <x v="165"/>
    </i>
    <i r="1">
      <x v="340"/>
    </i>
    <i r="2">
      <x v="22"/>
    </i>
    <i>
      <x v="166"/>
    </i>
    <i r="1">
      <x v="390"/>
    </i>
    <i r="2">
      <x v="143"/>
    </i>
    <i r="1">
      <x v="391"/>
    </i>
    <i r="2">
      <x v="158"/>
    </i>
    <i>
      <x v="167"/>
    </i>
    <i r="1">
      <x v="370"/>
    </i>
    <i r="2">
      <x v="107"/>
    </i>
    <i r="1">
      <x v="409"/>
    </i>
    <i r="2">
      <x v="181"/>
    </i>
    <i>
      <x v="168"/>
    </i>
    <i r="1">
      <x v="393"/>
    </i>
    <i r="2">
      <x v="163"/>
    </i>
    <i>
      <x v="169"/>
    </i>
    <i r="1">
      <x v="341"/>
    </i>
    <i r="2">
      <x v="274"/>
    </i>
    <i>
      <x v="170"/>
    </i>
    <i r="1">
      <x v="332"/>
    </i>
    <i r="2">
      <x v="75"/>
    </i>
    <i>
      <x v="171"/>
    </i>
    <i r="1">
      <x v="333"/>
    </i>
    <i r="2">
      <x v="60"/>
    </i>
    <i>
      <x v="172"/>
    </i>
    <i r="1">
      <x v="412"/>
    </i>
    <i r="2">
      <x v="188"/>
    </i>
    <i>
      <x v="173"/>
    </i>
    <i r="1">
      <x v="362"/>
    </i>
    <i r="2">
      <x v="65"/>
    </i>
    <i>
      <x v="174"/>
    </i>
    <i r="1">
      <x v="358"/>
    </i>
    <i r="2">
      <x v="44"/>
    </i>
    <i>
      <x v="175"/>
    </i>
    <i r="1">
      <x v="331"/>
    </i>
    <i r="2">
      <x v="30"/>
    </i>
    <i>
      <x v="176"/>
    </i>
    <i r="1">
      <x v="330"/>
    </i>
    <i r="2">
      <x v="30"/>
    </i>
    <i>
      <x v="177"/>
    </i>
    <i r="1">
      <x v="315"/>
    </i>
    <i r="2">
      <x v="30"/>
    </i>
    <i>
      <x v="178"/>
    </i>
    <i r="1">
      <x v="431"/>
    </i>
    <i r="2">
      <x v="235"/>
    </i>
    <i>
      <x v="179"/>
    </i>
    <i r="1">
      <x v="415"/>
    </i>
    <i r="2">
      <x v="233"/>
    </i>
    <i>
      <x v="180"/>
    </i>
    <i r="1">
      <x v="355"/>
    </i>
    <i r="2">
      <x v="51"/>
    </i>
    <i>
      <x v="181"/>
    </i>
    <i r="1">
      <x v="375"/>
    </i>
    <i r="2">
      <x v="105"/>
    </i>
    <i>
      <x v="182"/>
    </i>
    <i r="1">
      <x v="373"/>
    </i>
    <i r="2">
      <x v="91"/>
    </i>
    <i>
      <x v="183"/>
    </i>
    <i r="1">
      <x v="349"/>
    </i>
    <i r="2">
      <x v="25"/>
    </i>
    <i>
      <x v="184"/>
    </i>
    <i r="1">
      <x v="371"/>
    </i>
    <i r="2">
      <x v="70"/>
    </i>
    <i>
      <x v="185"/>
    </i>
    <i r="1">
      <x v="376"/>
    </i>
    <i r="2">
      <x v="109"/>
    </i>
    <i>
      <x v="186"/>
    </i>
    <i r="1">
      <x v="425"/>
    </i>
    <i r="2">
      <x v="222"/>
    </i>
    <i>
      <x v="187"/>
    </i>
    <i r="1">
      <x v="339"/>
    </i>
    <i r="2">
      <x v="210"/>
    </i>
    <i>
      <x v="188"/>
    </i>
    <i r="1">
      <x v="325"/>
    </i>
    <i r="2">
      <x v="23"/>
    </i>
    <i>
      <x v="189"/>
    </i>
    <i r="1">
      <x v="406"/>
    </i>
    <i r="2">
      <x v="253"/>
    </i>
    <i>
      <x v="190"/>
    </i>
    <i r="1">
      <x v="354"/>
    </i>
    <i r="2">
      <x v="54"/>
    </i>
    <i>
      <x v="191"/>
    </i>
    <i r="1">
      <x v="327"/>
    </i>
    <i r="2">
      <x v="63"/>
    </i>
    <i>
      <x v="192"/>
    </i>
    <i r="1">
      <x v="402"/>
    </i>
    <i r="2">
      <x v="194"/>
    </i>
    <i>
      <x v="193"/>
    </i>
    <i r="1">
      <x v="396"/>
    </i>
    <i r="2">
      <x v="203"/>
    </i>
    <i>
      <x v="194"/>
    </i>
    <i r="1">
      <x v="419"/>
    </i>
    <i r="2">
      <x v="252"/>
    </i>
    <i>
      <x v="195"/>
    </i>
    <i r="1">
      <x v="420"/>
    </i>
    <i r="2">
      <x v="242"/>
    </i>
    <i>
      <x v="196"/>
    </i>
    <i r="1">
      <x v="403"/>
    </i>
    <i r="2">
      <x v="254"/>
    </i>
    <i>
      <x v="197"/>
    </i>
    <i r="1">
      <x v="350"/>
    </i>
    <i r="2">
      <x v="57"/>
    </i>
    <i>
      <x v="198"/>
    </i>
    <i r="1">
      <x v="377"/>
    </i>
    <i r="2">
      <x v="235"/>
    </i>
    <i>
      <x v="199"/>
    </i>
    <i r="1">
      <x v="404"/>
    </i>
    <i r="2">
      <x v="228"/>
    </i>
    <i>
      <x v="200"/>
    </i>
    <i r="1">
      <x v="348"/>
    </i>
    <i r="2">
      <x v="147"/>
    </i>
    <i>
      <x v="201"/>
    </i>
    <i r="1">
      <x v="372"/>
    </i>
    <i r="2">
      <x v="113"/>
    </i>
    <i>
      <x v="202"/>
    </i>
    <i r="1">
      <x v="326"/>
    </i>
    <i r="2">
      <x v="220"/>
    </i>
    <i>
      <x v="203"/>
    </i>
    <i r="1">
      <x v="353"/>
    </i>
    <i r="2">
      <x v="58"/>
    </i>
    <i r="1">
      <x v="384"/>
    </i>
    <i r="2">
      <x v="124"/>
    </i>
    <i r="1">
      <x v="394"/>
    </i>
    <i r="2">
      <x v="165"/>
    </i>
    <i r="1">
      <x v="416"/>
    </i>
    <i r="2">
      <x v="200"/>
    </i>
    <i r="1">
      <x v="428"/>
    </i>
    <i r="2">
      <x v="226"/>
    </i>
    <i r="1">
      <x v="434"/>
    </i>
    <i r="2">
      <x v="271"/>
    </i>
    <i>
      <x v="204"/>
    </i>
    <i r="1">
      <x v="322"/>
    </i>
    <i r="2">
      <x v="144"/>
    </i>
    <i>
      <x v="205"/>
    </i>
    <i r="1">
      <x v="337"/>
    </i>
    <i r="2">
      <x v="47"/>
    </i>
    <i>
      <x v="206"/>
    </i>
    <i r="1">
      <x v="335"/>
    </i>
    <i r="2">
      <x v="166"/>
    </i>
    <i>
      <x v="207"/>
    </i>
    <i r="1">
      <x v="336"/>
    </i>
    <i r="2">
      <x v="11"/>
    </i>
    <i>
      <x v="208"/>
    </i>
    <i r="1">
      <x v="421"/>
    </i>
    <i r="2">
      <x v="251"/>
    </i>
    <i>
      <x v="209"/>
    </i>
    <i r="1">
      <x v="351"/>
    </i>
    <i r="2">
      <x v="112"/>
    </i>
    <i>
      <x v="210"/>
    </i>
    <i r="1">
      <x v="328"/>
    </i>
    <i r="2">
      <x v="34"/>
    </i>
    <i>
      <x v="211"/>
    </i>
    <i r="1">
      <x v="422"/>
    </i>
    <i r="2">
      <x v="268"/>
    </i>
    <i>
      <x v="212"/>
    </i>
    <i r="1">
      <x v="321"/>
    </i>
    <i r="2">
      <x v="146"/>
    </i>
    <i>
      <x v="213"/>
    </i>
    <i r="1">
      <x v="329"/>
    </i>
    <i r="2">
      <x v="42"/>
    </i>
    <i>
      <x v="214"/>
    </i>
    <i r="1">
      <x v="398"/>
    </i>
    <i r="2">
      <x v="206"/>
    </i>
    <i>
      <x v="215"/>
    </i>
    <i r="1">
      <x v="385"/>
    </i>
    <i r="2">
      <x v="212"/>
    </i>
    <i>
      <x v="216"/>
    </i>
    <i r="1">
      <x v="338"/>
    </i>
    <i r="2">
      <x v="246"/>
    </i>
    <i>
      <x v="217"/>
    </i>
    <i r="1">
      <x v="397"/>
    </i>
    <i r="2">
      <x v="208"/>
    </i>
    <i>
      <x v="218"/>
    </i>
    <i r="1">
      <x v="426"/>
    </i>
    <i r="2">
      <x v="251"/>
    </i>
    <i>
      <x v="219"/>
    </i>
    <i r="1">
      <x v="378"/>
    </i>
    <i r="2">
      <x v="241"/>
    </i>
    <i>
      <x v="220"/>
    </i>
    <i r="1">
      <x v="399"/>
    </i>
    <i r="2">
      <x v="209"/>
    </i>
    <i>
      <x v="221"/>
    </i>
    <i r="1">
      <x v="369"/>
    </i>
    <i r="2">
      <x v="74"/>
    </i>
    <i>
      <x v="222"/>
    </i>
    <i r="1">
      <x v="411"/>
    </i>
    <i r="2">
      <x v="179"/>
    </i>
    <i>
      <x v="223"/>
    </i>
    <i r="1">
      <x v="334"/>
    </i>
    <i r="2">
      <x v="146"/>
    </i>
    <i>
      <x v="224"/>
    </i>
    <i r="1">
      <x v="417"/>
    </i>
    <i r="2">
      <x v="251"/>
    </i>
    <i>
      <x v="225"/>
    </i>
    <i r="1">
      <x v="423"/>
    </i>
    <i r="2">
      <x v="244"/>
    </i>
    <i>
      <x v="226"/>
    </i>
    <i r="1">
      <x v="357"/>
    </i>
    <i r="2">
      <x v="46"/>
    </i>
    <i>
      <x v="227"/>
    </i>
    <i r="1">
      <x v="432"/>
    </i>
    <i r="2">
      <x v="260"/>
    </i>
    <i>
      <x v="228"/>
    </i>
    <i r="1">
      <x v="359"/>
    </i>
    <i r="2">
      <x v="60"/>
    </i>
    <i>
      <x v="229"/>
    </i>
    <i r="1">
      <x v="360"/>
    </i>
    <i r="2">
      <x v="60"/>
    </i>
    <i>
      <x v="230"/>
    </i>
    <i r="1">
      <x v="317"/>
    </i>
    <i r="2">
      <x v="39"/>
    </i>
    <i r="2">
      <x v="120"/>
    </i>
    <i r="1">
      <x v="383"/>
    </i>
    <i r="2">
      <x v="120"/>
    </i>
    <i>
      <x v="231"/>
    </i>
    <i r="1">
      <x v="356"/>
    </i>
    <i r="2">
      <x v="50"/>
    </i>
    <i>
      <x v="232"/>
    </i>
    <i r="1">
      <x v="392"/>
    </i>
    <i r="2">
      <x v="140"/>
    </i>
    <i>
      <x v="233"/>
    </i>
    <i r="1">
      <x v="386"/>
    </i>
    <i r="2">
      <x v="151"/>
    </i>
    <i r="1">
      <x v="389"/>
    </i>
    <i r="2">
      <x v="128"/>
    </i>
    <i>
      <x v="234"/>
    </i>
    <i r="1">
      <x v="380"/>
    </i>
    <i r="2">
      <x v="126"/>
    </i>
    <i>
      <x v="235"/>
    </i>
    <i r="1">
      <x v="401"/>
    </i>
    <i r="2">
      <x v="166"/>
    </i>
    <i r="1">
      <x v="418"/>
    </i>
    <i r="2">
      <x v="205"/>
    </i>
    <i>
      <x v="236"/>
    </i>
    <i r="1">
      <x v="346"/>
    </i>
    <i r="2">
      <x v="6"/>
    </i>
    <i r="1">
      <x v="408"/>
    </i>
    <i r="2">
      <x v="175"/>
    </i>
    <i>
      <x v="237"/>
    </i>
    <i r="1">
      <x v="323"/>
    </i>
    <i r="2">
      <x v="172"/>
    </i>
    <i>
      <x v="238"/>
    </i>
    <i r="1">
      <x v="344"/>
    </i>
    <i r="2">
      <x v="145"/>
    </i>
    <i>
      <x v="239"/>
    </i>
    <i r="1">
      <x v="410"/>
    </i>
    <i r="2">
      <x v="234"/>
    </i>
    <i r="2">
      <x v="243"/>
    </i>
    <i>
      <x v="240"/>
    </i>
    <i r="1">
      <x v="319"/>
    </i>
    <i r="2">
      <x v="68"/>
    </i>
    <i r="1">
      <x v="320"/>
    </i>
    <i r="2">
      <x v="207"/>
    </i>
    <i>
      <x v="241"/>
    </i>
    <i r="1">
      <x v="51"/>
    </i>
    <i r="2">
      <x v="15"/>
    </i>
    <i>
      <x v="242"/>
    </i>
    <i r="1">
      <x v="17"/>
    </i>
    <i r="2">
      <x v="205"/>
    </i>
    <i>
      <x v="243"/>
    </i>
    <i r="1">
      <x v="248"/>
    </i>
    <i r="2">
      <x v="192"/>
    </i>
    <i>
      <x v="244"/>
    </i>
    <i r="1">
      <x v="62"/>
    </i>
    <i r="2">
      <x v="9"/>
    </i>
    <i>
      <x v="245"/>
    </i>
    <i r="1">
      <x v="265"/>
    </i>
    <i r="2">
      <x v="209"/>
    </i>
    <i>
      <x v="246"/>
    </i>
    <i r="1">
      <x v="9"/>
    </i>
    <i r="2">
      <x v="55"/>
    </i>
    <i>
      <x v="247"/>
    </i>
    <i r="1">
      <x v="129"/>
    </i>
    <i r="2">
      <x v="102"/>
    </i>
    <i>
      <x v="248"/>
    </i>
    <i r="1">
      <x v="103"/>
    </i>
    <i r="2">
      <x v="129"/>
    </i>
    <i>
      <x v="249"/>
    </i>
    <i r="1">
      <x v="71"/>
    </i>
    <i r="2">
      <x v="29"/>
    </i>
    <i r="1">
      <x v="72"/>
    </i>
    <i r="2">
      <x v="29"/>
    </i>
    <i>
      <x v="250"/>
    </i>
    <i r="1">
      <x v="198"/>
    </i>
    <i r="2">
      <x v="138"/>
    </i>
    <i r="1">
      <x v="279"/>
    </i>
    <i r="2">
      <x v="236"/>
    </i>
    <i>
      <x v="251"/>
    </i>
    <i r="1">
      <x v="178"/>
    </i>
    <i r="2">
      <x v="133"/>
    </i>
    <i>
      <x v="252"/>
    </i>
    <i r="1">
      <x v="91"/>
    </i>
    <i r="2">
      <x v="78"/>
    </i>
    <i>
      <x v="253"/>
    </i>
    <i r="1">
      <x v="89"/>
    </i>
    <i r="2">
      <x v="17"/>
    </i>
    <i>
      <x v="254"/>
    </i>
    <i r="1">
      <x v="433"/>
    </i>
    <i r="2">
      <x v="262"/>
    </i>
    <i>
      <x v="255"/>
    </i>
    <i r="1">
      <x v="387"/>
    </i>
    <i r="2">
      <x v="148"/>
    </i>
    <i r="1">
      <x v="407"/>
    </i>
    <i r="2">
      <x v="190"/>
    </i>
    <i>
      <x v="256"/>
    </i>
    <i r="1">
      <x v="98"/>
    </i>
    <i r="2">
      <x v="28"/>
    </i>
    <i>
      <x v="257"/>
    </i>
    <i r="1">
      <x v="116"/>
    </i>
    <i r="2">
      <x v="33"/>
    </i>
    <i r="1">
      <x v="160"/>
    </i>
    <i r="2">
      <x v="142"/>
    </i>
    <i r="1">
      <x v="205"/>
    </i>
    <i r="2">
      <x v="150"/>
    </i>
    <i>
      <x v="258"/>
    </i>
    <i r="1">
      <x v="10"/>
    </i>
    <i r="2">
      <x v="26"/>
    </i>
    <i r="1">
      <x v="80"/>
    </i>
    <i r="2">
      <x v="41"/>
    </i>
    <i r="1">
      <x v="200"/>
    </i>
    <i r="2">
      <x v="159"/>
    </i>
    <i r="1">
      <x v="218"/>
    </i>
    <i r="2">
      <x v="160"/>
    </i>
    <i>
      <x v="259"/>
    </i>
    <i r="1">
      <x v="11"/>
    </i>
    <i r="2">
      <x v="117"/>
    </i>
    <i>
      <x v="260"/>
    </i>
    <i r="1">
      <x v="114"/>
    </i>
    <i r="2">
      <x v="59"/>
    </i>
    <i>
      <x v="261"/>
    </i>
    <i r="1">
      <x v="100"/>
    </i>
    <i r="2">
      <x v="52"/>
    </i>
    <i>
      <x v="262"/>
    </i>
    <i r="1">
      <x v="290"/>
    </i>
    <i r="2">
      <x v="251"/>
    </i>
    <i>
      <x v="263"/>
    </i>
    <i r="1">
      <x v="101"/>
    </i>
    <i r="2">
      <x v="48"/>
    </i>
    <i>
      <x v="264"/>
    </i>
    <i r="1">
      <x v="108"/>
    </i>
    <i r="2">
      <x v="177"/>
    </i>
    <i>
      <x v="265"/>
    </i>
    <i r="1">
      <x v="99"/>
    </i>
    <i r="2">
      <x v="129"/>
    </i>
    <i>
      <x v="266"/>
    </i>
    <i r="1">
      <x v="213"/>
    </i>
    <i r="2">
      <x v="164"/>
    </i>
    <i>
      <x v="267"/>
    </i>
    <i r="1">
      <x v="24"/>
    </i>
    <i r="2">
      <x v="77"/>
    </i>
    <i>
      <x v="268"/>
    </i>
    <i r="1">
      <x v="104"/>
    </i>
    <i r="2">
      <x v="131"/>
    </i>
    <i>
      <x v="269"/>
    </i>
    <i r="1">
      <x v="221"/>
    </i>
    <i r="2">
      <x v="155"/>
    </i>
    <i>
      <x v="270"/>
    </i>
    <i r="1">
      <x v="58"/>
    </i>
    <i r="2">
      <x v="7"/>
    </i>
    <i r="1">
      <x v="175"/>
    </i>
    <i r="2">
      <x v="127"/>
    </i>
    <i r="1">
      <x v="263"/>
    </i>
    <i r="2">
      <x v="223"/>
    </i>
    <i>
      <x v="271"/>
    </i>
    <i r="1">
      <x v="264"/>
    </i>
    <i r="2">
      <x v="236"/>
    </i>
    <i>
      <x v="272"/>
    </i>
    <i r="1">
      <x v="115"/>
    </i>
    <i r="2">
      <x v="32"/>
    </i>
    <i r="1">
      <x v="199"/>
    </i>
    <i r="2">
      <x v="143"/>
    </i>
    <i r="1">
      <x v="283"/>
    </i>
    <i r="2">
      <x v="224"/>
    </i>
    <i>
      <x v="273"/>
    </i>
    <i r="1">
      <x v="61"/>
    </i>
    <i r="2">
      <x v="51"/>
    </i>
    <i>
      <x v="274"/>
    </i>
    <i r="1">
      <x v="64"/>
    </i>
    <i r="2">
      <x v="9"/>
    </i>
    <i>
      <x v="275"/>
    </i>
    <i r="1">
      <x v="259"/>
    </i>
    <i r="2">
      <x v="260"/>
    </i>
    <i>
      <x v="276"/>
    </i>
    <i r="1">
      <x v="177"/>
    </i>
    <i r="2">
      <x v="197"/>
    </i>
    <i>
      <x v="277"/>
    </i>
    <i r="1">
      <x v="310"/>
    </i>
    <i r="2">
      <x v="280"/>
    </i>
    <i>
      <x v="278"/>
    </i>
    <i r="1">
      <x v="270"/>
    </i>
    <i r="2">
      <x v="215"/>
    </i>
    <i>
      <x v="279"/>
    </i>
    <i r="1">
      <x v="156"/>
    </i>
    <i r="2">
      <x v="187"/>
    </i>
    <i>
      <x v="280"/>
    </i>
    <i r="1">
      <x v="280"/>
    </i>
    <i r="2">
      <x v="223"/>
    </i>
    <i>
      <x v="281"/>
    </i>
    <i r="1">
      <x v="155"/>
    </i>
    <i r="2">
      <x v="130"/>
    </i>
    <i r="2">
      <x v="204"/>
    </i>
    <i>
      <x v="282"/>
    </i>
    <i r="1">
      <x v="241"/>
    </i>
    <i r="2">
      <x v="221"/>
    </i>
    <i>
      <x v="283"/>
    </i>
    <i r="1">
      <x v="30"/>
    </i>
    <i r="2">
      <x v="19"/>
    </i>
    <i r="1">
      <x v="240"/>
    </i>
    <i r="2">
      <x v="221"/>
    </i>
    <i>
      <x v="284"/>
    </i>
    <i r="1">
      <x v="141"/>
    </i>
    <i r="2">
      <x v="77"/>
    </i>
    <i>
      <x v="285"/>
    </i>
    <i r="1">
      <x v="307"/>
    </i>
    <i r="2">
      <x v="257"/>
    </i>
    <i>
      <x v="286"/>
    </i>
    <i r="1">
      <x v="246"/>
    </i>
    <i r="2">
      <x v="199"/>
    </i>
    <i>
      <x v="287"/>
    </i>
    <i r="1">
      <x v="86"/>
    </i>
    <i r="2">
      <x v="16"/>
    </i>
    <i>
      <x v="288"/>
    </i>
    <i r="1">
      <x v="164"/>
    </i>
    <i r="2">
      <x v="101"/>
    </i>
    <i>
      <x v="289"/>
    </i>
    <i r="1">
      <x v="4"/>
    </i>
    <i r="2">
      <x v="70"/>
    </i>
    <i>
      <x v="290"/>
    </i>
    <i r="1">
      <x v="34"/>
    </i>
    <i r="2">
      <x v="40"/>
    </i>
    <i>
      <x v="291"/>
    </i>
    <i r="1">
      <x v="35"/>
    </i>
    <i r="2">
      <x v="40"/>
    </i>
    <i>
      <x v="292"/>
    </i>
    <i r="1">
      <x v="52"/>
    </i>
    <i r="2">
      <x v="119"/>
    </i>
    <i>
      <x v="293"/>
    </i>
    <i r="1">
      <x v="239"/>
    </i>
    <i r="2">
      <x v="186"/>
    </i>
    <i>
      <x v="294"/>
    </i>
    <i r="1">
      <x v="50"/>
    </i>
    <i r="2">
      <x v="40"/>
    </i>
    <i>
      <x v="295"/>
    </i>
    <i r="1">
      <x v="261"/>
    </i>
    <i r="2">
      <x v="196"/>
    </i>
    <i>
      <x v="296"/>
    </i>
    <i r="1">
      <x v="55"/>
    </i>
    <i r="2">
      <x v="36"/>
    </i>
    <i>
      <x v="297"/>
    </i>
    <i r="1">
      <x v="90"/>
    </i>
    <i r="2">
      <x v="71"/>
    </i>
    <i r="1">
      <x v="231"/>
    </i>
    <i r="2">
      <x v="198"/>
    </i>
    <i>
      <x v="298"/>
    </i>
    <i r="1">
      <x v="68"/>
    </i>
    <i r="2">
      <x v="46"/>
    </i>
    <i r="1">
      <x v="69"/>
    </i>
    <i r="2">
      <x v="8"/>
    </i>
    <i r="1">
      <x v="102"/>
    </i>
    <i r="2">
      <x v="54"/>
    </i>
    <i r="1">
      <x v="133"/>
    </i>
    <i r="2">
      <x v="54"/>
    </i>
    <i>
      <x v="299"/>
    </i>
    <i r="1">
      <x v="136"/>
    </i>
    <i r="2">
      <x v="69"/>
    </i>
    <i>
      <x v="300"/>
    </i>
    <i r="1">
      <x v="166"/>
    </i>
    <i r="2">
      <x v="113"/>
    </i>
    <i>
      <x v="301"/>
    </i>
    <i r="1">
      <x v="49"/>
    </i>
    <i r="2">
      <x v="8"/>
    </i>
    <i>
      <x v="302"/>
    </i>
    <i r="1">
      <x v="161"/>
    </i>
    <i r="2">
      <x v="277"/>
    </i>
    <i>
      <x v="303"/>
    </i>
    <i r="1">
      <x v="36"/>
    </i>
    <i r="2">
      <x v="21"/>
    </i>
    <i>
      <x v="304"/>
    </i>
    <i r="1">
      <x v="161"/>
    </i>
    <i r="2">
      <x v="153"/>
    </i>
    <i>
      <x v="305"/>
    </i>
    <i r="1">
      <x v="93"/>
    </i>
    <i r="2">
      <x v="88"/>
    </i>
    <i>
      <x v="306"/>
    </i>
    <i r="1">
      <x v="145"/>
    </i>
    <i r="2">
      <x v="72"/>
    </i>
    <i>
      <x v="307"/>
    </i>
    <i r="1">
      <x v="312"/>
    </i>
    <i r="2">
      <x v="282"/>
    </i>
    <i>
      <x v="308"/>
    </i>
    <i r="1">
      <x v="111"/>
    </i>
    <i r="2">
      <x v="34"/>
    </i>
    <i r="1">
      <x v="144"/>
    </i>
    <i r="2">
      <x v="106"/>
    </i>
    <i r="1">
      <x v="226"/>
    </i>
    <i r="2">
      <x v="159"/>
    </i>
    <i>
      <x v="309"/>
    </i>
    <i r="1">
      <x v="38"/>
    </i>
    <i r="2">
      <x v="14"/>
    </i>
    <i>
      <x v="310"/>
    </i>
    <i r="1">
      <x v="146"/>
    </i>
    <i r="2">
      <x v="203"/>
    </i>
    <i r="1">
      <x v="183"/>
    </i>
    <i r="2">
      <x v="136"/>
    </i>
    <i>
      <x v="311"/>
    </i>
    <i r="1">
      <x v="146"/>
    </i>
    <i r="2">
      <x v="118"/>
    </i>
    <i>
      <x v="312"/>
    </i>
    <i r="1">
      <x v="66"/>
    </i>
    <i r="2">
      <x v="135"/>
    </i>
    <i r="1">
      <x v="143"/>
    </i>
    <i r="2">
      <x v="67"/>
    </i>
    <i r="2">
      <x v="173"/>
    </i>
    <i>
      <x v="313"/>
    </i>
    <i r="1">
      <x v="112"/>
    </i>
    <i r="2">
      <x v="88"/>
    </i>
    <i>
      <x v="314"/>
    </i>
    <i r="1">
      <x v="85"/>
    </i>
    <i r="2">
      <x v="15"/>
    </i>
    <i>
      <x v="315"/>
    </i>
    <i r="1">
      <x v="159"/>
    </i>
    <i r="2">
      <x v="184"/>
    </i>
    <i>
      <x v="316"/>
    </i>
    <i r="1">
      <x v="268"/>
    </i>
    <i r="2">
      <x v="219"/>
    </i>
    <i>
      <x v="317"/>
    </i>
    <i r="1">
      <x v="150"/>
    </i>
    <i r="2">
      <x v="73"/>
    </i>
    <i>
      <x v="318"/>
    </i>
    <i r="1">
      <x v="26"/>
    </i>
    <i r="2">
      <x v="249"/>
    </i>
    <i>
      <x v="319"/>
    </i>
    <i r="1">
      <x v="278"/>
    </i>
    <i r="2">
      <x v="276"/>
    </i>
    <i>
      <x v="320"/>
    </i>
    <i r="1">
      <x/>
    </i>
    <i r="2">
      <x v="137"/>
    </i>
    <i>
      <x v="321"/>
    </i>
    <i r="1">
      <x v="271"/>
    </i>
    <i r="2">
      <x v="202"/>
    </i>
    <i>
      <x v="322"/>
    </i>
    <i r="1">
      <x v="120"/>
    </i>
    <i r="2">
      <x v="31"/>
    </i>
    <i>
      <x v="323"/>
    </i>
    <i r="1">
      <x v="47"/>
    </i>
    <i r="2">
      <x v="4"/>
    </i>
    <i>
      <x v="324"/>
    </i>
    <i r="1">
      <x v="28"/>
    </i>
    <i r="2">
      <x v="33"/>
    </i>
    <i>
      <x v="325"/>
    </i>
    <i r="1">
      <x v="282"/>
    </i>
    <i r="2">
      <x v="229"/>
    </i>
    <i r="1">
      <x v="293"/>
    </i>
    <i r="2">
      <x v="237"/>
    </i>
    <i r="1">
      <x v="294"/>
    </i>
    <i r="2">
      <x v="247"/>
    </i>
    <i>
      <x v="326"/>
    </i>
    <i r="1">
      <x v="173"/>
    </i>
    <i r="2">
      <x v="106"/>
    </i>
    <i r="1">
      <x v="257"/>
    </i>
    <i r="2">
      <x v="190"/>
    </i>
    <i>
      <x v="327"/>
    </i>
    <i r="1">
      <x v="304"/>
    </i>
    <i r="2">
      <x v="270"/>
    </i>
    <i>
      <x v="328"/>
    </i>
    <i r="1">
      <x v="65"/>
    </i>
    <i r="2">
      <x v="3"/>
    </i>
    <i>
      <x v="329"/>
    </i>
    <i r="1">
      <x v="298"/>
    </i>
    <i r="2">
      <x v="236"/>
    </i>
    <i>
      <x v="330"/>
    </i>
    <i r="1">
      <x v="137"/>
    </i>
    <i r="2">
      <x v="216"/>
    </i>
    <i>
      <x v="331"/>
    </i>
    <i r="1">
      <x v="192"/>
    </i>
    <i r="2">
      <x v="116"/>
    </i>
    <i>
      <x v="332"/>
    </i>
    <i r="1">
      <x v="7"/>
    </i>
    <i r="2">
      <x v="91"/>
    </i>
    <i r="2">
      <x v="122"/>
    </i>
    <i r="2">
      <x v="157"/>
    </i>
    <i r="2">
      <x v="204"/>
    </i>
    <i r="1">
      <x v="45"/>
    </i>
    <i r="2">
      <x v="20"/>
    </i>
    <i>
      <x v="333"/>
    </i>
    <i r="1">
      <x v="208"/>
    </i>
    <i r="2">
      <x v="189"/>
    </i>
    <i r="1">
      <x v="297"/>
    </i>
    <i r="2">
      <x v="245"/>
    </i>
    <i>
      <x v="334"/>
    </i>
    <i r="1">
      <x v="1"/>
    </i>
    <i r="2">
      <x v="67"/>
    </i>
    <i r="1">
      <x v="78"/>
    </i>
    <i r="2">
      <x v="56"/>
    </i>
    <i>
      <x v="335"/>
    </i>
    <i r="1">
      <x v="195"/>
    </i>
    <i r="2">
      <x v="132"/>
    </i>
    <i>
      <x v="336"/>
    </i>
    <i r="1">
      <x v="107"/>
    </i>
    <i r="2">
      <x v="49"/>
    </i>
    <i>
      <x v="337"/>
    </i>
    <i r="1">
      <x v="204"/>
    </i>
    <i r="2">
      <x v="152"/>
    </i>
    <i>
      <x v="338"/>
    </i>
    <i r="1">
      <x v="37"/>
    </i>
    <i r="2">
      <x v="11"/>
    </i>
    <i>
      <x v="339"/>
    </i>
    <i r="1">
      <x v="174"/>
    </i>
    <i r="2">
      <x v="121"/>
    </i>
    <i>
      <x v="340"/>
    </i>
    <i r="1">
      <x v="207"/>
    </i>
    <i r="2">
      <x v="185"/>
    </i>
    <i>
      <x v="341"/>
    </i>
    <i r="1">
      <x v="79"/>
    </i>
    <i r="2">
      <x v="40"/>
    </i>
    <i>
      <x v="342"/>
    </i>
    <i r="1">
      <x v="238"/>
    </i>
    <i r="2">
      <x v="183"/>
    </i>
    <i>
      <x v="343"/>
    </i>
    <i r="1">
      <x v="238"/>
    </i>
    <i r="2">
      <x v="254"/>
    </i>
    <i>
      <x v="344"/>
    </i>
    <i r="1">
      <x v="126"/>
    </i>
    <i r="2">
      <x v="57"/>
    </i>
    <i>
      <x v="345"/>
    </i>
    <i r="1">
      <x v="172"/>
    </i>
    <i r="2">
      <x v="87"/>
    </i>
    <i r="1">
      <x v="232"/>
    </i>
    <i r="2">
      <x v="177"/>
    </i>
    <i r="1">
      <x v="305"/>
    </i>
    <i r="2">
      <x v="264"/>
    </i>
    <i>
      <x v="346"/>
    </i>
    <i r="1">
      <x v="255"/>
    </i>
    <i r="2">
      <x v="192"/>
    </i>
    <i>
      <x v="347"/>
    </i>
    <i r="1">
      <x v="63"/>
    </i>
    <i r="2">
      <x v="15"/>
    </i>
    <i r="1">
      <x v="149"/>
    </i>
    <i r="2">
      <x v="80"/>
    </i>
    <i>
      <x v="348"/>
    </i>
    <i r="1">
      <x v="138"/>
    </i>
    <i r="2">
      <x v="55"/>
    </i>
    <i r="1">
      <x v="139"/>
    </i>
    <i r="2">
      <x v="55"/>
    </i>
    <i>
      <x v="349"/>
    </i>
    <i r="1">
      <x v="77"/>
    </i>
    <i r="2">
      <x v="18"/>
    </i>
    <i>
      <x v="350"/>
    </i>
    <i r="1">
      <x v="162"/>
    </i>
    <i r="2">
      <x v="89"/>
    </i>
    <i r="1">
      <x v="251"/>
    </i>
    <i r="2">
      <x v="220"/>
    </i>
    <i>
      <x v="351"/>
    </i>
    <i r="1">
      <x v="269"/>
    </i>
    <i r="2">
      <x v="248"/>
    </i>
    <i>
      <x v="352"/>
    </i>
    <i r="1">
      <x v="185"/>
    </i>
    <i r="2">
      <x v="115"/>
    </i>
    <i>
      <x v="353"/>
    </i>
    <i r="1">
      <x v="113"/>
    </i>
    <i r="2">
      <x v="43"/>
    </i>
    <i>
      <x v="354"/>
    </i>
    <i r="1">
      <x v="227"/>
    </i>
    <i r="2">
      <x v="278"/>
    </i>
    <i>
      <x v="355"/>
    </i>
    <i r="1">
      <x v="250"/>
    </i>
    <i r="2">
      <x v="251"/>
    </i>
    <i>
      <x v="356"/>
    </i>
    <i r="1">
      <x v="285"/>
    </i>
    <i r="2">
      <x v="265"/>
    </i>
    <i>
      <x v="357"/>
    </i>
    <i r="1">
      <x v="274"/>
    </i>
    <i r="2">
      <x v="217"/>
    </i>
    <i>
      <x v="358"/>
    </i>
    <i r="1">
      <x v="154"/>
    </i>
    <i r="2">
      <x v="81"/>
    </i>
    <i>
      <x v="359"/>
    </i>
    <i r="1">
      <x v="286"/>
    </i>
    <i r="2">
      <x v="269"/>
    </i>
    <i>
      <x v="360"/>
    </i>
    <i r="1">
      <x v="245"/>
    </i>
    <i r="2">
      <x v="193"/>
    </i>
    <i>
      <x v="361"/>
    </i>
    <i r="1">
      <x v="56"/>
    </i>
    <i r="2">
      <x v="4"/>
    </i>
    <i>
      <x v="362"/>
    </i>
    <i r="1">
      <x v="82"/>
    </i>
    <i r="2">
      <x v="104"/>
    </i>
    <i>
      <x v="363"/>
    </i>
    <i r="1">
      <x v="31"/>
    </i>
    <i r="2">
      <x v="7"/>
    </i>
    <i>
      <x v="364"/>
    </i>
    <i r="1">
      <x v="5"/>
    </i>
    <i r="2">
      <x v="174"/>
    </i>
    <i>
      <x v="365"/>
    </i>
    <i r="1">
      <x v="176"/>
    </i>
    <i r="2">
      <x v="171"/>
    </i>
    <i>
      <x v="366"/>
    </i>
    <i r="1">
      <x v="201"/>
    </i>
    <i r="2">
      <x v="250"/>
    </i>
    <i>
      <x v="367"/>
    </i>
    <i r="1">
      <x v="436"/>
    </i>
    <i r="2">
      <x v="286"/>
    </i>
  </rowItems>
  <colFields count="1">
    <field x="-2"/>
  </colFields>
  <colItems count="15">
    <i>
      <x/>
    </i>
    <i i="1">
      <x v="1"/>
    </i>
    <i i="2">
      <x v="2"/>
    </i>
    <i i="3">
      <x v="3"/>
    </i>
    <i i="4">
      <x v="4"/>
    </i>
    <i i="5">
      <x v="5"/>
    </i>
    <i i="6">
      <x v="6"/>
    </i>
    <i i="7">
      <x v="7"/>
    </i>
    <i i="8">
      <x v="8"/>
    </i>
    <i i="9">
      <x v="9"/>
    </i>
    <i i="10">
      <x v="10"/>
    </i>
    <i i="11">
      <x v="11"/>
    </i>
    <i i="12">
      <x v="12"/>
    </i>
    <i i="13">
      <x v="13"/>
    </i>
    <i i="14">
      <x v="14"/>
    </i>
  </colItems>
  <pageFields count="3">
    <pageField fld="6" hier="-1"/>
    <pageField fld="12" hier="-1"/>
    <pageField fld="10" hier="-1"/>
  </pageFields>
  <dataFields count="15">
    <dataField name=" SBC Approval Date " fld="8" subtotal="average" baseField="5" baseItem="10" numFmtId="14"/>
    <dataField name="If 1, Costs are accrued over multiple issuances" fld="25" subtotal="count" baseField="5" baseItem="1" numFmtId="49"/>
    <dataField name=" Principal Amount Issued" fld="11" baseField="5" baseItem="0" numFmtId="165"/>
    <dataField name="  Total Legal" fld="13" baseField="5" baseItem="0" numFmtId="165"/>
    <dataField name=" Total Underwriting" fld="14" baseField="5" baseItem="0" numFmtId="42"/>
    <dataField name="  Total Credit Enhancement" fld="15" baseField="5" baseItem="0" numFmtId="165"/>
    <dataField name=" Total Other" fld="16" baseField="5" baseItem="0" numFmtId="165"/>
    <dataField name="  Total Beneficiary Organizational" fld="17" baseField="5" baseItem="0" numFmtId="165"/>
    <dataField name="  Total Mortgage Banking" fld="18" baseField="5" baseItem="0" numFmtId="165"/>
    <dataField name="  Total Issuance and Indirect Costs" fld="19" baseField="0" baseItem="0" numFmtId="165"/>
    <dataField name=" Bond Counsel Fees" fld="20" baseField="0" baseItem="0" numFmtId="165"/>
    <dataField name=" Underwriter Counsel Fees" fld="21" baseField="0" baseItem="0" numFmtId="165"/>
    <dataField name=" SBC Fees" fld="22" baseField="0" baseItem="0" numFmtId="165"/>
    <dataField name="  Issuer Fees" fld="23" baseField="0" baseItem="0" numFmtId="165"/>
    <dataField name=" Municipal Advisor Fees" fld="24" baseField="0" baseItem="0" numFmtId="165"/>
  </dataFields>
  <formats count="53">
    <format dxfId="52">
      <pivotArea field="5" type="button" dataOnly="0" labelOnly="1" outline="0" axis="axisRow" fieldPosition="0"/>
    </format>
    <format dxfId="51">
      <pivotArea dataOnly="0" labelOnly="1" outline="0" fieldPosition="0">
        <references count="1">
          <reference field="4294967294" count="14">
            <x v="0"/>
            <x v="2"/>
            <x v="3"/>
            <x v="4"/>
            <x v="5"/>
            <x v="6"/>
            <x v="7"/>
            <x v="8"/>
            <x v="9"/>
            <x v="10"/>
            <x v="11"/>
            <x v="12"/>
            <x v="13"/>
            <x v="14"/>
          </reference>
        </references>
      </pivotArea>
    </format>
    <format dxfId="50">
      <pivotArea field="5" type="button" dataOnly="0" labelOnly="1" outline="0" axis="axisRow" fieldPosition="0"/>
    </format>
    <format dxfId="49">
      <pivotArea dataOnly="0" labelOnly="1" outline="0" fieldPosition="0">
        <references count="1">
          <reference field="4294967294" count="14">
            <x v="0"/>
            <x v="2"/>
            <x v="3"/>
            <x v="4"/>
            <x v="5"/>
            <x v="6"/>
            <x v="7"/>
            <x v="8"/>
            <x v="9"/>
            <x v="10"/>
            <x v="11"/>
            <x v="12"/>
            <x v="13"/>
            <x v="14"/>
          </reference>
        </references>
      </pivotArea>
    </format>
    <format dxfId="48">
      <pivotArea field="5" type="button" dataOnly="0" labelOnly="1" outline="0" axis="axisRow" fieldPosition="0"/>
    </format>
    <format dxfId="47">
      <pivotArea dataOnly="0" labelOnly="1" outline="0" fieldPosition="0">
        <references count="1">
          <reference field="4294967294" count="14">
            <x v="0"/>
            <x v="2"/>
            <x v="3"/>
            <x v="4"/>
            <x v="5"/>
            <x v="6"/>
            <x v="7"/>
            <x v="8"/>
            <x v="9"/>
            <x v="10"/>
            <x v="11"/>
            <x v="12"/>
            <x v="13"/>
            <x v="14"/>
          </reference>
        </references>
      </pivotArea>
    </format>
    <format dxfId="46">
      <pivotArea field="5" type="button" dataOnly="0" labelOnly="1" outline="0" axis="axisRow" fieldPosition="0"/>
    </format>
    <format dxfId="45">
      <pivotArea dataOnly="0" labelOnly="1" outline="0" fieldPosition="0">
        <references count="1">
          <reference field="4294967294" count="14">
            <x v="0"/>
            <x v="2"/>
            <x v="3"/>
            <x v="4"/>
            <x v="5"/>
            <x v="6"/>
            <x v="7"/>
            <x v="8"/>
            <x v="9"/>
            <x v="10"/>
            <x v="11"/>
            <x v="12"/>
            <x v="13"/>
            <x v="14"/>
          </reference>
        </references>
      </pivotArea>
    </format>
    <format dxfId="44">
      <pivotArea field="5" type="button" dataOnly="0" labelOnly="1" outline="0" axis="axisRow" fieldPosition="0"/>
    </format>
    <format dxfId="43">
      <pivotArea dataOnly="0" labelOnly="1" outline="0" fieldPosition="0">
        <references count="1">
          <reference field="4294967294" count="14">
            <x v="0"/>
            <x v="2"/>
            <x v="3"/>
            <x v="4"/>
            <x v="5"/>
            <x v="6"/>
            <x v="7"/>
            <x v="8"/>
            <x v="9"/>
            <x v="10"/>
            <x v="11"/>
            <x v="12"/>
            <x v="13"/>
            <x v="14"/>
          </reference>
        </references>
      </pivotArea>
    </format>
    <format dxfId="42">
      <pivotArea field="5" type="button" dataOnly="0" labelOnly="1" outline="0" axis="axisRow" fieldPosition="0"/>
    </format>
    <format dxfId="41">
      <pivotArea dataOnly="0" labelOnly="1" outline="0" fieldPosition="0">
        <references count="1">
          <reference field="4294967294" count="14">
            <x v="0"/>
            <x v="2"/>
            <x v="3"/>
            <x v="4"/>
            <x v="5"/>
            <x v="6"/>
            <x v="7"/>
            <x v="8"/>
            <x v="9"/>
            <x v="10"/>
            <x v="11"/>
            <x v="12"/>
            <x v="13"/>
            <x v="14"/>
          </reference>
        </references>
      </pivotArea>
    </format>
    <format dxfId="40">
      <pivotArea field="5" type="button" dataOnly="0" labelOnly="1" outline="0" axis="axisRow" fieldPosition="0"/>
    </format>
    <format dxfId="39">
      <pivotArea dataOnly="0" labelOnly="1" outline="0" fieldPosition="0">
        <references count="1">
          <reference field="4294967294" count="14">
            <x v="0"/>
            <x v="2"/>
            <x v="3"/>
            <x v="4"/>
            <x v="5"/>
            <x v="6"/>
            <x v="7"/>
            <x v="8"/>
            <x v="9"/>
            <x v="10"/>
            <x v="11"/>
            <x v="12"/>
            <x v="13"/>
            <x v="14"/>
          </reference>
        </references>
      </pivotArea>
    </format>
    <format dxfId="38">
      <pivotArea field="5" type="button" dataOnly="0" labelOnly="1" outline="0" axis="axisRow" fieldPosition="0"/>
    </format>
    <format dxfId="37">
      <pivotArea dataOnly="0" labelOnly="1" outline="0" fieldPosition="0">
        <references count="1">
          <reference field="4294967294" count="14">
            <x v="0"/>
            <x v="2"/>
            <x v="3"/>
            <x v="4"/>
            <x v="5"/>
            <x v="6"/>
            <x v="7"/>
            <x v="8"/>
            <x v="9"/>
            <x v="10"/>
            <x v="11"/>
            <x v="12"/>
            <x v="13"/>
            <x v="14"/>
          </reference>
        </references>
      </pivotArea>
    </format>
    <format dxfId="36">
      <pivotArea outline="0" collapsedLevelsAreSubtotals="1" fieldPosition="0"/>
    </format>
    <format dxfId="35">
      <pivotArea dataOnly="0" labelOnly="1" fieldPosition="0">
        <references count="1">
          <reference field="5" count="0"/>
        </references>
      </pivotArea>
    </format>
    <format dxfId="34">
      <pivotArea dataOnly="0" labelOnly="1" fieldPosition="0">
        <references count="2">
          <reference field="0" count="1">
            <x v="142"/>
          </reference>
          <reference field="5" count="1" selected="0">
            <x v="89"/>
          </reference>
        </references>
      </pivotArea>
    </format>
    <format dxfId="33">
      <pivotArea dataOnly="0" labelOnly="1" fieldPosition="0">
        <references count="2">
          <reference field="0" count="1">
            <x v="24"/>
          </reference>
          <reference field="5" count="1" selected="0">
            <x v="267"/>
          </reference>
        </references>
      </pivotArea>
    </format>
    <format dxfId="32">
      <pivotArea dataOnly="0" labelOnly="1" fieldPosition="0">
        <references count="2">
          <reference field="0" count="1">
            <x v="141"/>
          </reference>
          <reference field="5" count="1" selected="0">
            <x v="284"/>
          </reference>
        </references>
      </pivotArea>
    </format>
    <format dxfId="31">
      <pivotArea dataOnly="0" labelOnly="1" fieldPosition="0">
        <references count="2">
          <reference field="0" count="1">
            <x v="4"/>
          </reference>
          <reference field="5" count="1" selected="0">
            <x v="289"/>
          </reference>
        </references>
      </pivotArea>
    </format>
    <format dxfId="30">
      <pivotArea dataOnly="0" labelOnly="1" fieldPosition="0">
        <references count="2">
          <reference field="0" count="1">
            <x v="1"/>
          </reference>
          <reference field="5" count="1" selected="0">
            <x v="334"/>
          </reference>
        </references>
      </pivotArea>
    </format>
    <format dxfId="29">
      <pivotArea outline="0" collapsedLevelsAreSubtotals="1" fieldPosition="0"/>
    </format>
    <format dxfId="28">
      <pivotArea dataOnly="0" labelOnly="1" fieldPosition="0">
        <references count="1">
          <reference field="5" count="0"/>
        </references>
      </pivotArea>
    </format>
    <format dxfId="27">
      <pivotArea dataOnly="0" labelOnly="1" fieldPosition="0">
        <references count="2">
          <reference field="0" count="1">
            <x v="142"/>
          </reference>
          <reference field="5" count="1" selected="0">
            <x v="89"/>
          </reference>
        </references>
      </pivotArea>
    </format>
    <format dxfId="26">
      <pivotArea dataOnly="0" labelOnly="1" fieldPosition="0">
        <references count="2">
          <reference field="0" count="1">
            <x v="24"/>
          </reference>
          <reference field="5" count="1" selected="0">
            <x v="267"/>
          </reference>
        </references>
      </pivotArea>
    </format>
    <format dxfId="25">
      <pivotArea dataOnly="0" labelOnly="1" fieldPosition="0">
        <references count="2">
          <reference field="0" count="1">
            <x v="141"/>
          </reference>
          <reference field="5" count="1" selected="0">
            <x v="284"/>
          </reference>
        </references>
      </pivotArea>
    </format>
    <format dxfId="24">
      <pivotArea dataOnly="0" labelOnly="1" fieldPosition="0">
        <references count="2">
          <reference field="0" count="1">
            <x v="4"/>
          </reference>
          <reference field="5" count="1" selected="0">
            <x v="289"/>
          </reference>
        </references>
      </pivotArea>
    </format>
    <format dxfId="23">
      <pivotArea dataOnly="0" labelOnly="1" fieldPosition="0">
        <references count="2">
          <reference field="0" count="1">
            <x v="1"/>
          </reference>
          <reference field="5" count="1" selected="0">
            <x v="334"/>
          </reference>
        </references>
      </pivotArea>
    </format>
    <format dxfId="22">
      <pivotArea outline="0" fieldPosition="0">
        <references count="1">
          <reference field="4294967294" count="1">
            <x v="0"/>
          </reference>
        </references>
      </pivotArea>
    </format>
    <format dxfId="21">
      <pivotArea outline="0" fieldPosition="0">
        <references count="1">
          <reference field="4294967294" count="1">
            <x v="0"/>
          </reference>
        </references>
      </pivotArea>
    </format>
    <format dxfId="20">
      <pivotArea dataOnly="0" labelOnly="1" outline="0" fieldPosition="0">
        <references count="1">
          <reference field="4294967294" count="14">
            <x v="0"/>
            <x v="2"/>
            <x v="3"/>
            <x v="4"/>
            <x v="5"/>
            <x v="6"/>
            <x v="7"/>
            <x v="8"/>
            <x v="9"/>
            <x v="10"/>
            <x v="11"/>
            <x v="12"/>
            <x v="13"/>
            <x v="14"/>
          </reference>
        </references>
      </pivotArea>
    </format>
    <format dxfId="19">
      <pivotArea collapsedLevelsAreSubtotals="1" fieldPosition="0">
        <references count="2">
          <reference field="0" count="1">
            <x v="141"/>
          </reference>
          <reference field="5" count="1" selected="0">
            <x v="284"/>
          </reference>
        </references>
      </pivotArea>
    </format>
    <format dxfId="18">
      <pivotArea collapsedLevelsAreSubtotals="1" fieldPosition="0">
        <references count="1">
          <reference field="5" count="1">
            <x v="289"/>
          </reference>
        </references>
      </pivotArea>
    </format>
    <format dxfId="17">
      <pivotArea collapsedLevelsAreSubtotals="1" fieldPosition="0">
        <references count="2">
          <reference field="0" count="1">
            <x v="4"/>
          </reference>
          <reference field="5" count="1" selected="0">
            <x v="289"/>
          </reference>
        </references>
      </pivotArea>
    </format>
    <format dxfId="16">
      <pivotArea collapsedLevelsAreSubtotals="1" fieldPosition="0">
        <references count="1">
          <reference field="5" count="1">
            <x v="334"/>
          </reference>
        </references>
      </pivotArea>
    </format>
    <format dxfId="15">
      <pivotArea collapsedLevelsAreSubtotals="1" fieldPosition="0">
        <references count="2">
          <reference field="0" count="1">
            <x v="1"/>
          </reference>
          <reference field="5" count="1" selected="0">
            <x v="334"/>
          </reference>
        </references>
      </pivotArea>
    </format>
    <format dxfId="14">
      <pivotArea field="5" type="button" dataOnly="0" labelOnly="1" outline="0" axis="axisRow" fieldPosition="0"/>
    </format>
    <format dxfId="13">
      <pivotArea dataOnly="0" labelOnly="1" outline="0" fieldPosition="0">
        <references count="1">
          <reference field="4294967294" count="14">
            <x v="0"/>
            <x v="2"/>
            <x v="3"/>
            <x v="4"/>
            <x v="5"/>
            <x v="6"/>
            <x v="7"/>
            <x v="8"/>
            <x v="9"/>
            <x v="10"/>
            <x v="11"/>
            <x v="12"/>
            <x v="13"/>
            <x v="14"/>
          </reference>
        </references>
      </pivotArea>
    </format>
    <format dxfId="12">
      <pivotArea field="5" type="button" dataOnly="0" labelOnly="1" outline="0" axis="axisRow" fieldPosition="0"/>
    </format>
    <format dxfId="11">
      <pivotArea dataOnly="0" labelOnly="1" outline="0" fieldPosition="0">
        <references count="1">
          <reference field="4294967294" count="14">
            <x v="0"/>
            <x v="2"/>
            <x v="3"/>
            <x v="4"/>
            <x v="5"/>
            <x v="6"/>
            <x v="7"/>
            <x v="8"/>
            <x v="9"/>
            <x v="10"/>
            <x v="11"/>
            <x v="12"/>
            <x v="13"/>
            <x v="14"/>
          </reference>
        </references>
      </pivotArea>
    </format>
    <format dxfId="10">
      <pivotArea outline="0" collapsedLevelsAreSubtotals="1" fieldPosition="0"/>
    </format>
    <format dxfId="9">
      <pivotArea dataOnly="0" labelOnly="1" outline="0" fieldPosition="0">
        <references count="1">
          <reference field="4294967294" count="14">
            <x v="0"/>
            <x v="2"/>
            <x v="3"/>
            <x v="4"/>
            <x v="5"/>
            <x v="6"/>
            <x v="7"/>
            <x v="8"/>
            <x v="9"/>
            <x v="10"/>
            <x v="11"/>
            <x v="12"/>
            <x v="13"/>
            <x v="14"/>
          </reference>
        </references>
      </pivotArea>
    </format>
    <format dxfId="8">
      <pivotArea outline="0" collapsedLevelsAreSubtotals="1" fieldPosition="0"/>
    </format>
    <format dxfId="7">
      <pivotArea dataOnly="0" labelOnly="1" outline="0" fieldPosition="0">
        <references count="1">
          <reference field="4294967294" count="14">
            <x v="0"/>
            <x v="2"/>
            <x v="3"/>
            <x v="4"/>
            <x v="5"/>
            <x v="6"/>
            <x v="7"/>
            <x v="8"/>
            <x v="9"/>
            <x v="10"/>
            <x v="11"/>
            <x v="12"/>
            <x v="13"/>
            <x v="14"/>
          </reference>
        </references>
      </pivotArea>
    </format>
    <format dxfId="6">
      <pivotArea collapsedLevelsAreSubtotals="1" fieldPosition="0">
        <references count="3">
          <reference field="4294967294" count="1" selected="0">
            <x v="2"/>
          </reference>
          <reference field="0" count="1">
            <x v="142"/>
          </reference>
          <reference field="5" count="1" selected="0">
            <x v="89"/>
          </reference>
        </references>
      </pivotArea>
    </format>
    <format dxfId="5">
      <pivotArea dataOnly="0" labelOnly="1" outline="0" fieldPosition="0">
        <references count="1">
          <reference field="4294967294" count="1">
            <x v="0"/>
          </reference>
        </references>
      </pivotArea>
    </format>
    <format dxfId="4">
      <pivotArea dataOnly="0" labelOnly="1" outline="0" fieldPosition="0">
        <references count="1">
          <reference field="4294967294" count="1">
            <x v="0"/>
          </reference>
        </references>
      </pivotArea>
    </format>
    <format dxfId="3">
      <pivotArea dataOnly="0" labelOnly="1" outline="0" fieldPosition="0">
        <references count="1">
          <reference field="4294967294" count="1">
            <x v="1"/>
          </reference>
        </references>
      </pivotArea>
    </format>
    <format dxfId="2">
      <pivotArea dataOnly="0" labelOnly="1" outline="0" fieldPosition="0">
        <references count="1">
          <reference field="4294967294" count="1">
            <x v="1"/>
          </reference>
        </references>
      </pivotArea>
    </format>
    <format dxfId="1">
      <pivotArea outline="0" fieldPosition="0">
        <references count="1">
          <reference field="4294967294" count="1">
            <x v="1"/>
          </reference>
        </references>
      </pivotArea>
    </format>
    <format dxfId="0">
      <pivotArea outline="0" fieldPosition="0">
        <references count="1">
          <reference field="4294967294" count="1">
            <x v="1"/>
          </reference>
        </references>
      </pivotArea>
    </format>
  </formats>
  <pivotTableStyleInfo name="PivotStyleDark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2" displayName="Table22" ref="A4:Z16" totalsRowShown="0" headerRowDxfId="108" dataDxfId="107" dataCellStyle="Currency">
  <autoFilter ref="A4:Z16" xr:uid="{00000000-0009-0000-0100-000001000000}"/>
  <tableColumns count="26">
    <tableColumn id="1" xr3:uid="{00000000-0010-0000-0000-000001000000}" name="SBC Application Number" dataDxfId="106"/>
    <tableColumn id="2" xr3:uid="{00000000-0010-0000-0000-000002000000}" name="Parish" dataDxfId="105"/>
    <tableColumn id="3" xr3:uid="{00000000-0010-0000-0000-000003000000}" name="Entity Name" dataDxfId="104"/>
    <tableColumn id="4" xr3:uid="{00000000-0010-0000-0000-000004000000}" name="Sub-Entity Name" dataDxfId="103"/>
    <tableColumn id="5" xr3:uid="{00000000-0010-0000-0000-000005000000}" name="District Name" dataDxfId="102"/>
    <tableColumn id="6" xr3:uid="{00000000-0010-0000-0000-000006000000}" name="Name in Novus " dataDxfId="101">
      <calculatedColumnFormula>CONCATENATE('Data '!B317," Parish, ",'Data '!C317,,IF(ISBLANK('Data '!D317),"",", "),'Data '!D317,IF(ISBLANK('Data '!H317),"",'Data '!H317))</calculatedColumnFormula>
    </tableColumn>
    <tableColumn id="7" xr3:uid="{00000000-0010-0000-0000-000007000000}" name="Issuer Type" dataDxfId="100"/>
    <tableColumn id="8" xr3:uid="{00000000-0010-0000-0000-000008000000}" name="Project Name" dataDxfId="99"/>
    <tableColumn id="9" xr3:uid="{00000000-0010-0000-0000-000009000000}" name="SBC Approval Date" dataDxfId="98"/>
    <tableColumn id="10" xr3:uid="{00000000-0010-0000-0000-00000A000000}" name="Issue Date" dataDxfId="97"/>
    <tableColumn id="11" xr3:uid="{00000000-0010-0000-0000-00000B000000}" name="Selection Method" dataDxfId="96"/>
    <tableColumn id="12" xr3:uid="{00000000-0010-0000-0000-00000C000000}" name="Principal Amount Issued" dataDxfId="95" dataCellStyle="Currency"/>
    <tableColumn id="13" xr3:uid="{00000000-0010-0000-0000-00000D000000}" name="Instrument Type" dataDxfId="94"/>
    <tableColumn id="14" xr3:uid="{00000000-0010-0000-0000-00000E000000}" name="Total Legal" dataDxfId="93" dataCellStyle="Currency"/>
    <tableColumn id="15" xr3:uid="{00000000-0010-0000-0000-00000F000000}" name="Total Underwriting" dataDxfId="92" dataCellStyle="Currency"/>
    <tableColumn id="16" xr3:uid="{00000000-0010-0000-0000-000010000000}" name="Total Credit Enhancement" dataDxfId="91" dataCellStyle="Currency"/>
    <tableColumn id="17" xr3:uid="{00000000-0010-0000-0000-000011000000}" name="Total Other" dataDxfId="90" dataCellStyle="Currency"/>
    <tableColumn id="18" xr3:uid="{00000000-0010-0000-0000-000012000000}" name="Total Beneficiary Organizational" dataDxfId="89" dataCellStyle="Currency"/>
    <tableColumn id="19" xr3:uid="{00000000-0010-0000-0000-000013000000}" name="Total Mortgage Banking" dataDxfId="88" dataCellStyle="Currency"/>
    <tableColumn id="20" xr3:uid="{00000000-0010-0000-0000-000014000000}" name="Total Issuance and Indirect Costs" dataDxfId="87" dataCellStyle="Currency">
      <calculatedColumnFormula>SUM(N6:S6)</calculatedColumnFormula>
    </tableColumn>
    <tableColumn id="21" xr3:uid="{00000000-0010-0000-0000-000015000000}" name="Bond Counsel Fees" dataDxfId="86" dataCellStyle="Currency"/>
    <tableColumn id="22" xr3:uid="{00000000-0010-0000-0000-000016000000}" name="Underwriter Counsel Fees" dataDxfId="85" dataCellStyle="Currency"/>
    <tableColumn id="23" xr3:uid="{00000000-0010-0000-0000-000017000000}" name="SBC Fees" dataDxfId="84" dataCellStyle="Currency"/>
    <tableColumn id="24" xr3:uid="{00000000-0010-0000-0000-000018000000}" name="Issuer Fees" dataDxfId="83" dataCellStyle="Currency"/>
    <tableColumn id="25" xr3:uid="{00000000-0010-0000-0000-000019000000}" name="Municipal Advisor Fees" dataDxfId="82" dataCellStyle="Currency"/>
    <tableColumn id="26" xr3:uid="{00000000-0010-0000-0000-00001A000000}" name="Multiple Issuances Indicator" dataDxfId="8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Z500" totalsRowShown="0" headerRowDxfId="80" dataDxfId="79" dataCellStyle="Currency">
  <autoFilter ref="A4:Z500" xr:uid="{00000000-0009-0000-0100-000002000000}"/>
  <tableColumns count="26">
    <tableColumn id="1" xr3:uid="{00000000-0010-0000-0100-000001000000}" name="SBC Application Number" dataDxfId="78"/>
    <tableColumn id="2" xr3:uid="{00000000-0010-0000-0100-000002000000}" name="Parish" dataDxfId="77"/>
    <tableColumn id="3" xr3:uid="{00000000-0010-0000-0100-000003000000}" name="Entity Name" dataDxfId="76"/>
    <tableColumn id="4" xr3:uid="{00000000-0010-0000-0100-000004000000}" name="Sub-Entity Name" dataDxfId="75"/>
    <tableColumn id="5" xr3:uid="{00000000-0010-0000-0100-000005000000}" name="District Name" dataDxfId="74"/>
    <tableColumn id="6" xr3:uid="{00000000-0010-0000-0100-000006000000}" name="Name in Novus " dataDxfId="73"/>
    <tableColumn id="7" xr3:uid="{00000000-0010-0000-0100-000007000000}" name="Issuer Type" dataDxfId="72"/>
    <tableColumn id="8" xr3:uid="{00000000-0010-0000-0100-000008000000}" name="Project Name" dataDxfId="71"/>
    <tableColumn id="9" xr3:uid="{00000000-0010-0000-0100-000009000000}" name="SBC Approval Date" dataDxfId="70"/>
    <tableColumn id="10" xr3:uid="{00000000-0010-0000-0100-00000A000000}" name="Issue Date" dataDxfId="69"/>
    <tableColumn id="11" xr3:uid="{00000000-0010-0000-0100-00000B000000}" name="Selection Method" dataDxfId="68"/>
    <tableColumn id="12" xr3:uid="{00000000-0010-0000-0100-00000C000000}" name="Principal Amount Issued" dataDxfId="67" dataCellStyle="Currency"/>
    <tableColumn id="13" xr3:uid="{00000000-0010-0000-0100-00000D000000}" name="Instrument Type" dataDxfId="66"/>
    <tableColumn id="14" xr3:uid="{00000000-0010-0000-0100-00000E000000}" name="Total Legal" dataDxfId="65" dataCellStyle="Currency"/>
    <tableColumn id="15" xr3:uid="{00000000-0010-0000-0100-00000F000000}" name="Total Underwriting" dataDxfId="64" dataCellStyle="Currency"/>
    <tableColumn id="16" xr3:uid="{00000000-0010-0000-0100-000010000000}" name="Total Credit Enhancement" dataDxfId="63" dataCellStyle="Currency"/>
    <tableColumn id="17" xr3:uid="{00000000-0010-0000-0100-000011000000}" name="Total Other" dataDxfId="62" dataCellStyle="Currency"/>
    <tableColumn id="18" xr3:uid="{00000000-0010-0000-0100-000012000000}" name="Total Beneficiary Organizational" dataDxfId="61" dataCellStyle="Currency"/>
    <tableColumn id="19" xr3:uid="{00000000-0010-0000-0100-000013000000}" name="Total Mortgage Banking" dataDxfId="60" dataCellStyle="Currency"/>
    <tableColumn id="20" xr3:uid="{00000000-0010-0000-0100-000014000000}" name="Total Issuance and Indirect Costs" dataDxfId="59" dataCellStyle="Currency">
      <calculatedColumnFormula>SUM(N5:S5)</calculatedColumnFormula>
    </tableColumn>
    <tableColumn id="21" xr3:uid="{00000000-0010-0000-0100-000015000000}" name="Bond Counsel Fees" dataDxfId="58" dataCellStyle="Currency"/>
    <tableColumn id="22" xr3:uid="{00000000-0010-0000-0100-000016000000}" name="Underwriter Counsel Fees" dataDxfId="57" dataCellStyle="Currency"/>
    <tableColumn id="23" xr3:uid="{00000000-0010-0000-0100-000017000000}" name="SBC Fees" dataDxfId="56" dataCellStyle="Currency"/>
    <tableColumn id="24" xr3:uid="{00000000-0010-0000-0100-000018000000}" name="Issuer Fees" dataDxfId="55" dataCellStyle="Currency"/>
    <tableColumn id="25" xr3:uid="{00000000-0010-0000-0100-000019000000}" name="Municipal Advisor Fees" dataDxfId="54" dataCellStyle="Currency"/>
    <tableColumn id="26" xr3:uid="{00000000-0010-0000-0100-00001A000000}" name="Multiple Issuances Indicator" dataDxfId="53"/>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louisianasbc.novusagenda.com/Agendapublic/" TargetMode="Externa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6"/>
  <sheetViews>
    <sheetView zoomScaleNormal="100" workbookViewId="0">
      <pane xSplit="1" ySplit="4" topLeftCell="B5" activePane="bottomRight" state="frozen"/>
      <selection pane="topRight" activeCell="B1" sqref="B1"/>
      <selection pane="bottomLeft" activeCell="A5" sqref="A5"/>
      <selection pane="bottomRight" activeCell="A18" sqref="A18"/>
    </sheetView>
  </sheetViews>
  <sheetFormatPr defaultColWidth="9.140625" defaultRowHeight="14.25" x14ac:dyDescent="0.2"/>
  <cols>
    <col min="1" max="1" width="15.7109375" style="1" customWidth="1"/>
    <col min="2" max="2" width="20" style="1" bestFit="1" customWidth="1"/>
    <col min="3" max="3" width="45.7109375" style="1" customWidth="1"/>
    <col min="4" max="4" width="51.7109375" style="1" customWidth="1"/>
    <col min="5" max="5" width="18.85546875" style="1" customWidth="1"/>
    <col min="6" max="6" width="118.5703125" style="9" bestFit="1" customWidth="1"/>
    <col min="7" max="7" width="21" style="1" customWidth="1"/>
    <col min="8" max="8" width="84.7109375" style="1" customWidth="1"/>
    <col min="9" max="9" width="15.85546875" style="1" customWidth="1"/>
    <col min="10" max="10" width="14.140625" style="4" customWidth="1"/>
    <col min="11" max="12" width="21" style="1" customWidth="1"/>
    <col min="13" max="13" width="26.85546875" style="1" customWidth="1"/>
    <col min="14" max="16" width="15.7109375" style="1" customWidth="1"/>
    <col min="17" max="17" width="17.28515625" style="1" customWidth="1"/>
    <col min="18" max="25" width="15.7109375" style="1" customWidth="1"/>
    <col min="26" max="26" width="15.7109375" style="3" customWidth="1"/>
    <col min="27" max="16384" width="9.140625" style="1"/>
  </cols>
  <sheetData>
    <row r="1" spans="1:26" x14ac:dyDescent="0.2">
      <c r="A1" s="87" t="s">
        <v>0</v>
      </c>
      <c r="B1" s="87"/>
      <c r="C1" s="87"/>
      <c r="D1" s="87"/>
      <c r="J1" s="2"/>
    </row>
    <row r="2" spans="1:26" x14ac:dyDescent="0.2">
      <c r="A2" s="87" t="s">
        <v>1</v>
      </c>
      <c r="B2" s="87"/>
      <c r="C2" s="87"/>
      <c r="D2" s="87"/>
      <c r="J2" s="2"/>
    </row>
    <row r="3" spans="1:26" ht="14.25" customHeight="1" x14ac:dyDescent="0.2">
      <c r="A3" s="86" t="s">
        <v>587</v>
      </c>
      <c r="B3" s="86"/>
      <c r="C3" s="86"/>
      <c r="D3" s="86"/>
      <c r="E3" s="86"/>
      <c r="F3" s="86"/>
      <c r="G3" s="86"/>
      <c r="H3" s="86"/>
      <c r="I3" s="88"/>
      <c r="J3" s="85" t="s">
        <v>2</v>
      </c>
      <c r="K3" s="86"/>
      <c r="L3" s="86"/>
      <c r="M3" s="88"/>
      <c r="N3" s="85" t="s">
        <v>3</v>
      </c>
      <c r="O3" s="86"/>
      <c r="P3" s="86"/>
      <c r="Q3" s="86"/>
      <c r="R3" s="86"/>
      <c r="S3" s="86"/>
      <c r="T3" s="88"/>
      <c r="U3" s="85" t="s">
        <v>4</v>
      </c>
      <c r="V3" s="86"/>
      <c r="W3" s="86"/>
      <c r="X3" s="86"/>
      <c r="Y3" s="86"/>
    </row>
    <row r="4" spans="1:26" s="24" customFormat="1" ht="42.75" x14ac:dyDescent="0.25">
      <c r="A4" s="19" t="s">
        <v>6</v>
      </c>
      <c r="B4" s="19" t="s">
        <v>7</v>
      </c>
      <c r="C4" s="19" t="s">
        <v>8</v>
      </c>
      <c r="D4" s="19" t="s">
        <v>9</v>
      </c>
      <c r="E4" s="19" t="s">
        <v>10</v>
      </c>
      <c r="F4" s="19" t="s">
        <v>110</v>
      </c>
      <c r="G4" s="19" t="s">
        <v>11</v>
      </c>
      <c r="H4" s="19" t="s">
        <v>12</v>
      </c>
      <c r="I4" s="19" t="s">
        <v>13</v>
      </c>
      <c r="J4" s="20" t="s">
        <v>14</v>
      </c>
      <c r="K4" s="19" t="s">
        <v>15</v>
      </c>
      <c r="L4" s="19" t="s">
        <v>16</v>
      </c>
      <c r="M4" s="21" t="s">
        <v>17</v>
      </c>
      <c r="N4" s="22" t="s">
        <v>18</v>
      </c>
      <c r="O4" s="19" t="s">
        <v>19</v>
      </c>
      <c r="P4" s="19" t="s">
        <v>20</v>
      </c>
      <c r="Q4" s="19" t="s">
        <v>21</v>
      </c>
      <c r="R4" s="19" t="s">
        <v>22</v>
      </c>
      <c r="S4" s="19" t="s">
        <v>23</v>
      </c>
      <c r="T4" s="19" t="s">
        <v>24</v>
      </c>
      <c r="U4" s="22" t="s">
        <v>25</v>
      </c>
      <c r="V4" s="19" t="s">
        <v>26</v>
      </c>
      <c r="W4" s="19" t="s">
        <v>27</v>
      </c>
      <c r="X4" s="19" t="s">
        <v>28</v>
      </c>
      <c r="Y4" s="19" t="s">
        <v>29</v>
      </c>
      <c r="Z4" s="23" t="s">
        <v>5</v>
      </c>
    </row>
    <row r="5" spans="1:26" x14ac:dyDescent="0.2">
      <c r="A5" s="1" t="s">
        <v>1117</v>
      </c>
      <c r="B5" s="1" t="s">
        <v>97</v>
      </c>
      <c r="C5" s="1" t="s">
        <v>1002</v>
      </c>
      <c r="F5" s="9" t="str">
        <f>CONCATENATE(C5,,IF(ISBLANK(D5),"",", "),D5,IF(ISBLANK(H5),"",H5))</f>
        <v>Louisiana Housing Corporation (Hollywood Heights Project)</v>
      </c>
      <c r="G5" s="1" t="s">
        <v>242</v>
      </c>
      <c r="H5" s="1" t="s">
        <v>1118</v>
      </c>
      <c r="I5" s="2">
        <v>45127</v>
      </c>
      <c r="J5" s="4">
        <v>45166</v>
      </c>
      <c r="K5" s="1" t="s">
        <v>34</v>
      </c>
      <c r="L5" s="37">
        <v>1000000</v>
      </c>
      <c r="M5" s="1" t="s">
        <v>35</v>
      </c>
      <c r="N5" s="36">
        <v>15000</v>
      </c>
      <c r="O5" s="37">
        <v>0</v>
      </c>
      <c r="P5" s="37">
        <v>0</v>
      </c>
      <c r="Q5" s="37">
        <v>15225</v>
      </c>
      <c r="R5" s="37">
        <v>7525</v>
      </c>
      <c r="S5" s="37">
        <v>18285</v>
      </c>
      <c r="T5" s="37">
        <f t="shared" ref="T5:T10" si="0">SUM(N5:S5)</f>
        <v>56035</v>
      </c>
      <c r="U5" s="36">
        <v>15000</v>
      </c>
      <c r="V5" s="37">
        <v>0</v>
      </c>
      <c r="W5" s="37">
        <v>1250</v>
      </c>
      <c r="X5" s="37">
        <v>1000</v>
      </c>
      <c r="Y5" s="56">
        <v>2000</v>
      </c>
      <c r="Z5" s="32"/>
    </row>
    <row r="6" spans="1:26" x14ac:dyDescent="0.2">
      <c r="A6" s="1" t="s">
        <v>1119</v>
      </c>
      <c r="B6" s="1" t="s">
        <v>97</v>
      </c>
      <c r="C6" s="1" t="s">
        <v>1002</v>
      </c>
      <c r="F6" s="9" t="str">
        <f>CONCATENATE(C6,,IF(ISBLANK(D6),"",", "),D6,IF(ISBLANK(H6),"",H6))</f>
        <v>Louisiana Housing Corporation (Hollywood Acres Project)</v>
      </c>
      <c r="G6" s="1" t="s">
        <v>242</v>
      </c>
      <c r="H6" s="1" t="s">
        <v>1120</v>
      </c>
      <c r="I6" s="2">
        <v>45108</v>
      </c>
      <c r="J6" s="4">
        <v>45166</v>
      </c>
      <c r="K6" s="1" t="s">
        <v>34</v>
      </c>
      <c r="L6" s="37">
        <v>100000</v>
      </c>
      <c r="M6" s="1" t="s">
        <v>35</v>
      </c>
      <c r="N6" s="36">
        <v>15000</v>
      </c>
      <c r="O6" s="37">
        <v>0</v>
      </c>
      <c r="P6" s="37">
        <v>0</v>
      </c>
      <c r="Q6" s="37">
        <v>15225</v>
      </c>
      <c r="R6" s="37">
        <v>7525</v>
      </c>
      <c r="S6" s="37">
        <v>18285</v>
      </c>
      <c r="T6" s="37">
        <f t="shared" si="0"/>
        <v>56035</v>
      </c>
      <c r="U6" s="36">
        <v>15000</v>
      </c>
      <c r="V6" s="37">
        <v>0</v>
      </c>
      <c r="W6" s="37">
        <v>0</v>
      </c>
      <c r="X6" s="37">
        <v>1000</v>
      </c>
      <c r="Y6" s="56">
        <v>2000</v>
      </c>
      <c r="Z6" s="32"/>
    </row>
    <row r="7" spans="1:26" x14ac:dyDescent="0.2">
      <c r="A7" s="1" t="s">
        <v>1151</v>
      </c>
      <c r="B7" s="1" t="s">
        <v>42</v>
      </c>
      <c r="C7" s="1" t="s">
        <v>1002</v>
      </c>
      <c r="F7" s="9" t="str">
        <f>CONCATENATE(C7,,IF(ISBLANK(D7),"",", "),D7,IF(ISBLANK(H7),"",H7))</f>
        <v>Louisiana Housing Corporation (The Reserve at Power Place Project)</v>
      </c>
      <c r="G7" s="1" t="s">
        <v>242</v>
      </c>
      <c r="H7" s="1" t="s">
        <v>1152</v>
      </c>
      <c r="I7" s="2">
        <v>45091</v>
      </c>
      <c r="J7" s="4">
        <v>45282</v>
      </c>
      <c r="K7" s="1" t="s">
        <v>34</v>
      </c>
      <c r="L7" s="37">
        <v>20000000</v>
      </c>
      <c r="M7" s="1" t="s">
        <v>35</v>
      </c>
      <c r="N7" s="36">
        <v>61650</v>
      </c>
      <c r="O7" s="37">
        <v>0</v>
      </c>
      <c r="P7" s="37">
        <v>0</v>
      </c>
      <c r="Q7" s="37">
        <v>87159</v>
      </c>
      <c r="R7" s="37">
        <v>2809423</v>
      </c>
      <c r="S7" s="37">
        <v>221400</v>
      </c>
      <c r="T7" s="37">
        <f t="shared" si="0"/>
        <v>3179632</v>
      </c>
      <c r="U7" s="36">
        <v>61650</v>
      </c>
      <c r="V7" s="37">
        <v>0</v>
      </c>
      <c r="W7" s="37">
        <v>23850</v>
      </c>
      <c r="X7" s="37">
        <v>20000</v>
      </c>
      <c r="Y7" s="56">
        <v>42000</v>
      </c>
      <c r="Z7" s="32"/>
    </row>
    <row r="8" spans="1:26" x14ac:dyDescent="0.2">
      <c r="A8" s="1" t="s">
        <v>1162</v>
      </c>
      <c r="B8" s="1" t="s">
        <v>124</v>
      </c>
      <c r="C8" s="1" t="s">
        <v>1183</v>
      </c>
      <c r="F8" s="9" t="str">
        <f>CONCATENATE(C8,,IF(ISBLANK(D8),"",", "),D8,IF(ISBLANK(H8),"",H8))</f>
        <v>Louisiana Public Facilities Authority (ElementUS Minerals, LLC Project)</v>
      </c>
      <c r="G8" s="1" t="s">
        <v>242</v>
      </c>
      <c r="H8" s="1" t="s">
        <v>1184</v>
      </c>
      <c r="I8" s="2">
        <v>45155</v>
      </c>
      <c r="J8" s="4">
        <v>45252</v>
      </c>
      <c r="K8" s="1" t="s">
        <v>40</v>
      </c>
      <c r="L8" s="37">
        <v>203320000</v>
      </c>
      <c r="M8" s="1" t="s">
        <v>35</v>
      </c>
      <c r="N8" s="36">
        <v>564115</v>
      </c>
      <c r="O8" s="37">
        <v>421624</v>
      </c>
      <c r="P8" s="37">
        <v>0</v>
      </c>
      <c r="Q8" s="37">
        <v>326852</v>
      </c>
      <c r="R8" s="37">
        <v>0</v>
      </c>
      <c r="S8" s="37">
        <v>0</v>
      </c>
      <c r="T8" s="37">
        <f t="shared" si="0"/>
        <v>1312591</v>
      </c>
      <c r="U8" s="36">
        <v>172615</v>
      </c>
      <c r="V8" s="37">
        <v>175000</v>
      </c>
      <c r="W8" s="37">
        <v>195968</v>
      </c>
      <c r="X8" s="37">
        <v>101160</v>
      </c>
      <c r="Y8" s="56">
        <v>0</v>
      </c>
      <c r="Z8" s="32" t="s">
        <v>47</v>
      </c>
    </row>
    <row r="9" spans="1:26" x14ac:dyDescent="0.2">
      <c r="A9" s="1" t="s">
        <v>1234</v>
      </c>
      <c r="B9" s="1" t="s">
        <v>206</v>
      </c>
      <c r="C9" s="1" t="s">
        <v>221</v>
      </c>
      <c r="F9" s="9" t="str">
        <f t="shared" ref="F9:F10" si="1">CONCATENATE(B9," Parish, ",C9,,IF(ISBLANK(D9),"",", "),D9,IF(ISBLANK(H9),"",H9))</f>
        <v>Lafayette Parish, City of Lafayette</v>
      </c>
      <c r="G9" s="1" t="s">
        <v>1172</v>
      </c>
      <c r="I9" s="2">
        <v>42782</v>
      </c>
      <c r="J9" s="4">
        <v>45414</v>
      </c>
      <c r="K9" s="1" t="s">
        <v>40</v>
      </c>
      <c r="L9" s="37">
        <v>19930000</v>
      </c>
      <c r="M9" s="1" t="s">
        <v>35</v>
      </c>
      <c r="N9" s="36">
        <v>236469</v>
      </c>
      <c r="O9" s="37">
        <v>476471</v>
      </c>
      <c r="P9" s="37">
        <v>0</v>
      </c>
      <c r="Q9" s="37">
        <v>248222</v>
      </c>
      <c r="R9" s="37">
        <v>0</v>
      </c>
      <c r="S9" s="37">
        <v>0</v>
      </c>
      <c r="T9" s="37">
        <f t="shared" si="0"/>
        <v>961162</v>
      </c>
      <c r="U9" s="36">
        <v>161284</v>
      </c>
      <c r="V9" s="37">
        <v>44797</v>
      </c>
      <c r="W9" s="37">
        <v>36819</v>
      </c>
      <c r="X9" s="37">
        <v>0</v>
      </c>
      <c r="Y9" s="56">
        <v>64249</v>
      </c>
      <c r="Z9" s="32"/>
    </row>
    <row r="10" spans="1:26" x14ac:dyDescent="0.2">
      <c r="A10" s="1" t="s">
        <v>1235</v>
      </c>
      <c r="B10" s="1" t="s">
        <v>206</v>
      </c>
      <c r="C10" s="1" t="s">
        <v>221</v>
      </c>
      <c r="F10" s="9" t="str">
        <f t="shared" si="1"/>
        <v>Lafayette Parish, City of Lafayette</v>
      </c>
      <c r="G10" s="1" t="s">
        <v>1172</v>
      </c>
      <c r="I10" s="2">
        <v>43482</v>
      </c>
      <c r="J10" s="4">
        <v>45414</v>
      </c>
      <c r="K10" s="1" t="s">
        <v>40</v>
      </c>
      <c r="L10" s="37">
        <v>5000000</v>
      </c>
      <c r="M10" s="1" t="s">
        <v>35</v>
      </c>
      <c r="N10" s="36">
        <v>65623</v>
      </c>
      <c r="O10" s="37">
        <v>213797</v>
      </c>
      <c r="P10" s="37">
        <v>0</v>
      </c>
      <c r="Q10" s="37">
        <v>33926</v>
      </c>
      <c r="R10" s="37">
        <v>0</v>
      </c>
      <c r="S10" s="37">
        <v>0</v>
      </c>
      <c r="T10" s="37">
        <f t="shared" si="0"/>
        <v>313346</v>
      </c>
      <c r="U10" s="36">
        <v>58911</v>
      </c>
      <c r="V10" s="37">
        <v>3703</v>
      </c>
      <c r="W10" s="37">
        <v>15631</v>
      </c>
      <c r="X10" s="37">
        <v>0</v>
      </c>
      <c r="Y10" s="56">
        <v>5000</v>
      </c>
      <c r="Z10" s="32"/>
    </row>
    <row r="11" spans="1:26" x14ac:dyDescent="0.2">
      <c r="A11" s="78" t="s">
        <v>1248</v>
      </c>
      <c r="B11" s="78" t="s">
        <v>1249</v>
      </c>
      <c r="C11" s="78" t="s">
        <v>235</v>
      </c>
      <c r="D11" s="78"/>
      <c r="E11" s="78"/>
      <c r="F11" s="9" t="str">
        <f>CONCATENATE(C11,,IF(ISBLANK(D11),"",", "),D11,IF(ISBLANK(H11),"",H11))</f>
        <v>Louisiana Community Development Authority (Cameron Parish Port, Harbor and Terminal District Project)</v>
      </c>
      <c r="G11" s="78" t="s">
        <v>242</v>
      </c>
      <c r="H11" s="78" t="s">
        <v>1273</v>
      </c>
      <c r="I11" s="79">
        <v>45372</v>
      </c>
      <c r="J11" s="80">
        <v>45449</v>
      </c>
      <c r="K11" s="78" t="s">
        <v>34</v>
      </c>
      <c r="L11" s="81">
        <v>3310000</v>
      </c>
      <c r="M11" s="78" t="s">
        <v>35</v>
      </c>
      <c r="N11" s="82">
        <v>76705</v>
      </c>
      <c r="O11" s="81">
        <v>0</v>
      </c>
      <c r="P11" s="81">
        <v>0</v>
      </c>
      <c r="Q11" s="81">
        <v>26072</v>
      </c>
      <c r="R11" s="81">
        <v>0</v>
      </c>
      <c r="S11" s="81">
        <v>0</v>
      </c>
      <c r="T11" s="81">
        <f t="shared" ref="T11" si="2">SUM(N11:S11)</f>
        <v>102777</v>
      </c>
      <c r="U11" s="82">
        <v>39705</v>
      </c>
      <c r="V11" s="81">
        <v>0</v>
      </c>
      <c r="W11" s="81">
        <v>2011</v>
      </c>
      <c r="X11" s="81">
        <v>1655</v>
      </c>
      <c r="Y11" s="83">
        <v>13000</v>
      </c>
      <c r="Z11" s="84"/>
    </row>
    <row r="12" spans="1:26" x14ac:dyDescent="0.2">
      <c r="A12" s="78" t="s">
        <v>1258</v>
      </c>
      <c r="B12" s="78" t="s">
        <v>71</v>
      </c>
      <c r="C12" s="78"/>
      <c r="D12" s="78" t="s">
        <v>1276</v>
      </c>
      <c r="E12" s="78"/>
      <c r="F12" s="9" t="str">
        <f>CONCATENATE(B12," Parish",C12,,IF(ISBLANK(D12),"",", "),D12,IF(ISBLANK(H12),"",H12))</f>
        <v>St. John the Baptist Parish, Sales Tax District (DEQ Project)</v>
      </c>
      <c r="G12" s="78" t="s">
        <v>241</v>
      </c>
      <c r="H12" s="78" t="s">
        <v>1011</v>
      </c>
      <c r="I12" s="79">
        <v>45309</v>
      </c>
      <c r="J12" s="80">
        <v>45450</v>
      </c>
      <c r="K12" s="78" t="s">
        <v>34</v>
      </c>
      <c r="L12" s="81">
        <v>3602575</v>
      </c>
      <c r="M12" s="78" t="s">
        <v>35</v>
      </c>
      <c r="N12" s="82">
        <v>35083</v>
      </c>
      <c r="O12" s="81">
        <v>0</v>
      </c>
      <c r="P12" s="81">
        <v>0</v>
      </c>
      <c r="Q12" s="81">
        <v>12187</v>
      </c>
      <c r="R12" s="81">
        <v>0</v>
      </c>
      <c r="S12" s="81">
        <v>0</v>
      </c>
      <c r="T12" s="81">
        <f t="shared" ref="T12:T13" si="3">SUM(N12:S12)</f>
        <v>47270</v>
      </c>
      <c r="U12" s="82">
        <v>35083</v>
      </c>
      <c r="V12" s="81">
        <v>0</v>
      </c>
      <c r="W12" s="81">
        <v>2187</v>
      </c>
      <c r="X12" s="81">
        <v>0</v>
      </c>
      <c r="Y12" s="83">
        <v>7500</v>
      </c>
      <c r="Z12" s="84"/>
    </row>
    <row r="13" spans="1:26" x14ac:dyDescent="0.2">
      <c r="A13" s="78" t="s">
        <v>1259</v>
      </c>
      <c r="B13" s="78" t="s">
        <v>126</v>
      </c>
      <c r="C13" s="78"/>
      <c r="D13" s="78" t="s">
        <v>333</v>
      </c>
      <c r="E13" s="78"/>
      <c r="F13" s="9" t="str">
        <f>CONCATENATE(B13," Parish",C13,,IF(ISBLANK(D13),"",", "),D13,IF(ISBLANK(H13),"",H13))</f>
        <v>Beauregard Parish, Hospital Service District No. 2</v>
      </c>
      <c r="G13" s="78" t="s">
        <v>242</v>
      </c>
      <c r="H13" s="78"/>
      <c r="I13" s="79">
        <v>45337</v>
      </c>
      <c r="J13" s="80">
        <v>45371</v>
      </c>
      <c r="K13" s="78" t="s">
        <v>34</v>
      </c>
      <c r="L13" s="81">
        <v>25863000</v>
      </c>
      <c r="M13" s="78" t="s">
        <v>35</v>
      </c>
      <c r="N13" s="82">
        <v>143000</v>
      </c>
      <c r="O13" s="81">
        <v>0</v>
      </c>
      <c r="P13" s="81">
        <v>0</v>
      </c>
      <c r="Q13" s="81">
        <v>220051</v>
      </c>
      <c r="R13" s="81">
        <v>0</v>
      </c>
      <c r="S13" s="81">
        <v>0</v>
      </c>
      <c r="T13" s="81">
        <f t="shared" si="3"/>
        <v>363051</v>
      </c>
      <c r="U13" s="82">
        <v>58000</v>
      </c>
      <c r="V13" s="81">
        <v>0</v>
      </c>
      <c r="W13" s="81">
        <v>14051</v>
      </c>
      <c r="X13" s="81">
        <v>80000</v>
      </c>
      <c r="Y13" s="83">
        <v>54500</v>
      </c>
      <c r="Z13" s="84"/>
    </row>
    <row r="14" spans="1:26" x14ac:dyDescent="0.2">
      <c r="A14" s="78" t="s">
        <v>1261</v>
      </c>
      <c r="B14" s="78" t="s">
        <v>62</v>
      </c>
      <c r="C14" s="78" t="s">
        <v>1262</v>
      </c>
      <c r="D14" s="78"/>
      <c r="E14" s="78"/>
      <c r="F14" s="9" t="str">
        <f t="shared" ref="F14:F16" si="4">CONCATENATE(B14," Parish, ",C14,,IF(ISBLANK(D14),"",", "),D14,IF(ISBLANK(H14),"",H14))</f>
        <v>Livingston Parish, Town of Albany (DEQ Project)</v>
      </c>
      <c r="G14" s="78" t="s">
        <v>1172</v>
      </c>
      <c r="H14" s="78" t="s">
        <v>1011</v>
      </c>
      <c r="I14" s="79">
        <v>45190</v>
      </c>
      <c r="J14" s="80">
        <v>45463</v>
      </c>
      <c r="K14" s="78" t="s">
        <v>34</v>
      </c>
      <c r="L14" s="81">
        <v>1200000</v>
      </c>
      <c r="M14" s="78" t="s">
        <v>35</v>
      </c>
      <c r="N14" s="82">
        <v>18776</v>
      </c>
      <c r="O14" s="81">
        <v>0</v>
      </c>
      <c r="P14" s="81">
        <v>0</v>
      </c>
      <c r="Q14" s="81">
        <v>3245</v>
      </c>
      <c r="R14" s="81">
        <v>0</v>
      </c>
      <c r="S14" s="81">
        <v>0</v>
      </c>
      <c r="T14" s="81">
        <f t="shared" ref="T14:T16" si="5">SUM(N14:S14)</f>
        <v>22021</v>
      </c>
      <c r="U14" s="82">
        <v>18776</v>
      </c>
      <c r="V14" s="81">
        <v>0</v>
      </c>
      <c r="W14" s="81">
        <v>745</v>
      </c>
      <c r="X14" s="81">
        <v>0</v>
      </c>
      <c r="Y14" s="83">
        <v>0</v>
      </c>
      <c r="Z14" s="84" t="s">
        <v>1263</v>
      </c>
    </row>
    <row r="15" spans="1:26" x14ac:dyDescent="0.2">
      <c r="A15" s="78" t="s">
        <v>1264</v>
      </c>
      <c r="B15" s="78" t="s">
        <v>97</v>
      </c>
      <c r="C15" s="78"/>
      <c r="D15" s="78" t="s">
        <v>1265</v>
      </c>
      <c r="E15" s="78"/>
      <c r="F15" s="9" t="str">
        <f>CONCATENATE(B15," Parish",C15,,IF(ISBLANK(D15),"",", "),D15,IF(ISBLANK(H15),"",H15))</f>
        <v>East Baton Rouge Parish, Central Fire Protection District No. 4</v>
      </c>
      <c r="G15" s="78" t="s">
        <v>241</v>
      </c>
      <c r="H15" s="78"/>
      <c r="I15" s="79">
        <v>45400</v>
      </c>
      <c r="J15" s="80">
        <v>45432</v>
      </c>
      <c r="K15" s="78" t="s">
        <v>34</v>
      </c>
      <c r="L15" s="81">
        <v>1500000</v>
      </c>
      <c r="M15" s="78" t="s">
        <v>35</v>
      </c>
      <c r="N15" s="82">
        <v>21875</v>
      </c>
      <c r="O15" s="81">
        <v>0</v>
      </c>
      <c r="P15" s="81">
        <v>0</v>
      </c>
      <c r="Q15" s="81">
        <v>1758</v>
      </c>
      <c r="R15" s="81">
        <v>0</v>
      </c>
      <c r="S15" s="81">
        <v>0</v>
      </c>
      <c r="T15" s="81">
        <f t="shared" si="5"/>
        <v>23633</v>
      </c>
      <c r="U15" s="82">
        <v>21375</v>
      </c>
      <c r="V15" s="81">
        <v>0</v>
      </c>
      <c r="W15" s="81">
        <v>925</v>
      </c>
      <c r="X15" s="81">
        <v>0</v>
      </c>
      <c r="Y15" s="83">
        <v>0</v>
      </c>
      <c r="Z15" s="84"/>
    </row>
    <row r="16" spans="1:26" x14ac:dyDescent="0.2">
      <c r="A16" s="78"/>
      <c r="B16" s="78"/>
      <c r="C16" s="78"/>
      <c r="D16" s="78"/>
      <c r="E16" s="78"/>
      <c r="F16" s="9" t="str">
        <f t="shared" si="4"/>
        <v xml:space="preserve"> Parish, </v>
      </c>
      <c r="G16" s="78"/>
      <c r="H16" s="78"/>
      <c r="I16" s="79"/>
      <c r="J16" s="80"/>
      <c r="K16" s="78"/>
      <c r="L16" s="81"/>
      <c r="M16" s="78"/>
      <c r="N16" s="82"/>
      <c r="O16" s="81"/>
      <c r="P16" s="81"/>
      <c r="Q16" s="81"/>
      <c r="R16" s="81"/>
      <c r="S16" s="81"/>
      <c r="T16" s="81">
        <f t="shared" si="5"/>
        <v>0</v>
      </c>
      <c r="U16" s="82"/>
      <c r="V16" s="81"/>
      <c r="W16" s="81"/>
      <c r="X16" s="81"/>
      <c r="Y16" s="83"/>
      <c r="Z16" s="84"/>
    </row>
  </sheetData>
  <mergeCells count="6">
    <mergeCell ref="U3:Y3"/>
    <mergeCell ref="A1:D1"/>
    <mergeCell ref="A2:D2"/>
    <mergeCell ref="A3:I3"/>
    <mergeCell ref="J3:M3"/>
    <mergeCell ref="N3:T3"/>
  </mergeCells>
  <phoneticPr fontId="15" type="noConversion"/>
  <pageMargins left="0.7" right="0.7" top="0.75" bottom="0.75" header="0.3" footer="0.3"/>
  <pageSetup scale="63" fitToWidth="0" orientation="landscape"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00"/>
  <sheetViews>
    <sheetView tabSelected="1" zoomScale="89" zoomScaleNormal="89" workbookViewId="0">
      <pane ySplit="4" topLeftCell="A5" activePane="bottomLeft" state="frozen"/>
      <selection pane="bottomLeft" activeCell="D509" sqref="D509"/>
    </sheetView>
  </sheetViews>
  <sheetFormatPr defaultColWidth="9.140625" defaultRowHeight="14.25" x14ac:dyDescent="0.2"/>
  <cols>
    <col min="1" max="1" width="15.7109375" style="1" customWidth="1"/>
    <col min="2" max="2" width="20" style="1" bestFit="1" customWidth="1"/>
    <col min="3" max="4" width="45.7109375" style="1" customWidth="1"/>
    <col min="5" max="5" width="18.85546875" style="1" customWidth="1"/>
    <col min="6" max="6" width="118.5703125" style="9" bestFit="1" customWidth="1"/>
    <col min="7" max="7" width="21" style="1" customWidth="1"/>
    <col min="8" max="8" width="45.7109375" style="1" customWidth="1"/>
    <col min="9" max="9" width="15.85546875" style="1" customWidth="1"/>
    <col min="10" max="10" width="14.140625" style="4" customWidth="1"/>
    <col min="11" max="12" width="21" style="1" customWidth="1"/>
    <col min="13" max="13" width="26.85546875" style="1" customWidth="1"/>
    <col min="14" max="25" width="15.7109375" style="1" customWidth="1"/>
    <col min="26" max="26" width="15.7109375" style="3" customWidth="1"/>
    <col min="27" max="16384" width="9.140625" style="1"/>
  </cols>
  <sheetData>
    <row r="1" spans="1:26" x14ac:dyDescent="0.2">
      <c r="A1" s="87" t="s">
        <v>0</v>
      </c>
      <c r="B1" s="87"/>
      <c r="C1" s="87"/>
      <c r="D1" s="87"/>
      <c r="F1" s="9" t="s">
        <v>742</v>
      </c>
      <c r="J1" s="2"/>
    </row>
    <row r="2" spans="1:26" x14ac:dyDescent="0.2">
      <c r="A2" s="87" t="s">
        <v>1</v>
      </c>
      <c r="B2" s="87"/>
      <c r="C2" s="87"/>
      <c r="D2" s="87"/>
      <c r="J2" s="2"/>
    </row>
    <row r="3" spans="1:26" ht="14.25" customHeight="1" x14ac:dyDescent="0.2">
      <c r="A3" s="86" t="s">
        <v>587</v>
      </c>
      <c r="B3" s="86"/>
      <c r="C3" s="86"/>
      <c r="D3" s="86"/>
      <c r="E3" s="86"/>
      <c r="F3" s="86"/>
      <c r="G3" s="86"/>
      <c r="H3" s="86"/>
      <c r="I3" s="88"/>
      <c r="J3" s="85" t="s">
        <v>2</v>
      </c>
      <c r="K3" s="86"/>
      <c r="L3" s="86"/>
      <c r="M3" s="88"/>
      <c r="N3" s="85" t="s">
        <v>3</v>
      </c>
      <c r="O3" s="86"/>
      <c r="P3" s="86"/>
      <c r="Q3" s="86"/>
      <c r="R3" s="86"/>
      <c r="S3" s="86"/>
      <c r="T3" s="88"/>
      <c r="U3" s="85" t="s">
        <v>4</v>
      </c>
      <c r="V3" s="86"/>
      <c r="W3" s="86"/>
      <c r="X3" s="86"/>
      <c r="Y3" s="86"/>
    </row>
    <row r="4" spans="1:26" s="24" customFormat="1" ht="42.75" x14ac:dyDescent="0.25">
      <c r="A4" s="19" t="s">
        <v>6</v>
      </c>
      <c r="B4" s="19" t="s">
        <v>7</v>
      </c>
      <c r="C4" s="19" t="s">
        <v>8</v>
      </c>
      <c r="D4" s="19" t="s">
        <v>9</v>
      </c>
      <c r="E4" s="19" t="s">
        <v>10</v>
      </c>
      <c r="F4" s="19" t="s">
        <v>110</v>
      </c>
      <c r="G4" s="19" t="s">
        <v>11</v>
      </c>
      <c r="H4" s="19" t="s">
        <v>12</v>
      </c>
      <c r="I4" s="19" t="s">
        <v>13</v>
      </c>
      <c r="J4" s="20" t="s">
        <v>14</v>
      </c>
      <c r="K4" s="19" t="s">
        <v>15</v>
      </c>
      <c r="L4" s="19" t="s">
        <v>16</v>
      </c>
      <c r="M4" s="21" t="s">
        <v>17</v>
      </c>
      <c r="N4" s="22" t="s">
        <v>18</v>
      </c>
      <c r="O4" s="19" t="s">
        <v>19</v>
      </c>
      <c r="P4" s="19" t="s">
        <v>20</v>
      </c>
      <c r="Q4" s="19" t="s">
        <v>21</v>
      </c>
      <c r="R4" s="19" t="s">
        <v>22</v>
      </c>
      <c r="S4" s="19" t="s">
        <v>23</v>
      </c>
      <c r="T4" s="19" t="s">
        <v>24</v>
      </c>
      <c r="U4" s="22" t="s">
        <v>25</v>
      </c>
      <c r="V4" s="19" t="s">
        <v>26</v>
      </c>
      <c r="W4" s="19" t="s">
        <v>27</v>
      </c>
      <c r="X4" s="19" t="s">
        <v>28</v>
      </c>
      <c r="Y4" s="19" t="s">
        <v>29</v>
      </c>
      <c r="Z4" s="23" t="s">
        <v>5</v>
      </c>
    </row>
    <row r="5" spans="1:26" x14ac:dyDescent="0.2">
      <c r="A5" s="1" t="s">
        <v>527</v>
      </c>
      <c r="B5" s="1" t="s">
        <v>192</v>
      </c>
      <c r="C5" s="1" t="s">
        <v>66</v>
      </c>
      <c r="F5" s="9" t="str">
        <f>CONCATENATE(B5," ",C5,IF(ISBLANK(D5),"",", "),D5,IF(ISBLANK(H5),"",H5))</f>
        <v>St. Martin Parish Council</v>
      </c>
      <c r="G5" s="1" t="s">
        <v>7</v>
      </c>
      <c r="I5" s="2">
        <v>42663</v>
      </c>
      <c r="J5" s="4">
        <v>44790</v>
      </c>
      <c r="K5" s="1" t="s">
        <v>40</v>
      </c>
      <c r="L5" s="5">
        <v>25000000</v>
      </c>
      <c r="M5" s="6" t="s">
        <v>475</v>
      </c>
      <c r="N5" s="25">
        <v>107490</v>
      </c>
      <c r="O5" s="26">
        <v>187500</v>
      </c>
      <c r="P5" s="26">
        <v>0</v>
      </c>
      <c r="Q5" s="26">
        <v>118300</v>
      </c>
      <c r="R5" s="26">
        <v>0</v>
      </c>
      <c r="S5" s="26">
        <v>0</v>
      </c>
      <c r="T5" s="26">
        <f t="shared" ref="T5:T36" si="0">SUM(N5:S5)</f>
        <v>413290</v>
      </c>
      <c r="U5" s="25">
        <v>75490</v>
      </c>
      <c r="V5" s="27">
        <v>0</v>
      </c>
      <c r="W5" s="26">
        <v>14050</v>
      </c>
      <c r="X5" s="26">
        <v>0</v>
      </c>
      <c r="Y5" s="27">
        <v>0</v>
      </c>
      <c r="Z5" s="31" t="s">
        <v>47</v>
      </c>
    </row>
    <row r="6" spans="1:26" x14ac:dyDescent="0.2">
      <c r="A6" s="1" t="s">
        <v>44</v>
      </c>
      <c r="B6" s="1" t="s">
        <v>45</v>
      </c>
      <c r="C6" s="1" t="s">
        <v>46</v>
      </c>
      <c r="F6" s="9" t="str">
        <f>CONCATENATE(B6," Parish, ",C6,IF(ISBLANK(D6),"",", "),D6,IF(ISBLANK(H6),"",H6))</f>
        <v>St. Tammany Parish, City of Slidell</v>
      </c>
      <c r="G6" s="1" t="s">
        <v>39</v>
      </c>
      <c r="I6" s="2">
        <v>43027</v>
      </c>
      <c r="J6" s="4">
        <v>44572</v>
      </c>
      <c r="K6" s="1" t="s">
        <v>34</v>
      </c>
      <c r="L6" s="5">
        <v>19000000</v>
      </c>
      <c r="M6" s="6" t="s">
        <v>35</v>
      </c>
      <c r="N6" s="25">
        <v>120176</v>
      </c>
      <c r="O6" s="26">
        <v>0</v>
      </c>
      <c r="P6" s="26">
        <v>0</v>
      </c>
      <c r="Q6" s="26">
        <v>77748</v>
      </c>
      <c r="R6" s="26">
        <v>0</v>
      </c>
      <c r="S6" s="26">
        <v>0</v>
      </c>
      <c r="T6" s="26">
        <f t="shared" si="0"/>
        <v>197924</v>
      </c>
      <c r="U6" s="25">
        <v>87825</v>
      </c>
      <c r="V6" s="27">
        <v>0</v>
      </c>
      <c r="W6" s="26">
        <v>10560</v>
      </c>
      <c r="X6" s="26">
        <v>0</v>
      </c>
      <c r="Y6" s="26">
        <v>64668</v>
      </c>
      <c r="Z6" s="31" t="s">
        <v>47</v>
      </c>
    </row>
    <row r="7" spans="1:26" x14ac:dyDescent="0.2">
      <c r="A7" s="1" t="s">
        <v>465</v>
      </c>
      <c r="B7" s="1" t="s">
        <v>42</v>
      </c>
      <c r="D7" s="1" t="s">
        <v>382</v>
      </c>
      <c r="F7" s="9" t="s">
        <v>466</v>
      </c>
      <c r="G7" s="1" t="s">
        <v>241</v>
      </c>
      <c r="I7" s="2">
        <v>43328</v>
      </c>
      <c r="J7" s="4">
        <v>44678</v>
      </c>
      <c r="K7" s="1" t="s">
        <v>40</v>
      </c>
      <c r="L7" s="5">
        <v>9500000</v>
      </c>
      <c r="M7" s="6" t="s">
        <v>35</v>
      </c>
      <c r="N7" s="25">
        <v>128109</v>
      </c>
      <c r="O7" s="26">
        <v>160891</v>
      </c>
      <c r="P7" s="26">
        <v>70789</v>
      </c>
      <c r="Q7" s="26">
        <v>99721</v>
      </c>
      <c r="R7" s="26">
        <v>0</v>
      </c>
      <c r="S7" s="26">
        <v>0</v>
      </c>
      <c r="T7" s="26">
        <f t="shared" si="0"/>
        <v>459510</v>
      </c>
      <c r="U7" s="25">
        <v>68109</v>
      </c>
      <c r="V7" s="27">
        <v>60000</v>
      </c>
      <c r="W7" s="26">
        <v>11275</v>
      </c>
      <c r="X7" s="26">
        <v>0</v>
      </c>
      <c r="Y7" s="27">
        <v>39000</v>
      </c>
      <c r="Z7" s="31" t="s">
        <v>47</v>
      </c>
    </row>
    <row r="8" spans="1:26" x14ac:dyDescent="0.2">
      <c r="A8" s="1" t="s">
        <v>48</v>
      </c>
      <c r="B8" s="1" t="s">
        <v>49</v>
      </c>
      <c r="C8" s="1" t="s">
        <v>50</v>
      </c>
      <c r="F8" s="9" t="str">
        <f>CONCATENATE(B8," Parish, ",C8,IF(ISBLANK(D8),"",", "),D8,IF(ISBLANK(H8),"",H8))</f>
        <v>Red River Parish, Town of Coushatta</v>
      </c>
      <c r="G8" s="1" t="s">
        <v>39</v>
      </c>
      <c r="I8" s="2">
        <v>43419</v>
      </c>
      <c r="J8" s="4">
        <v>44588</v>
      </c>
      <c r="K8" s="1" t="s">
        <v>34</v>
      </c>
      <c r="L8" s="5">
        <v>4174000</v>
      </c>
      <c r="M8" s="6" t="s">
        <v>35</v>
      </c>
      <c r="N8" s="25">
        <v>35926</v>
      </c>
      <c r="O8" s="26">
        <v>0</v>
      </c>
      <c r="P8" s="26">
        <v>0</v>
      </c>
      <c r="Q8" s="26">
        <v>7279</v>
      </c>
      <c r="R8" s="26">
        <v>680000</v>
      </c>
      <c r="S8" s="26">
        <v>0</v>
      </c>
      <c r="T8" s="26">
        <f t="shared" si="0"/>
        <v>723205</v>
      </c>
      <c r="U8" s="25">
        <v>35926</v>
      </c>
      <c r="V8" s="27">
        <v>0</v>
      </c>
      <c r="W8" s="26">
        <v>2529</v>
      </c>
      <c r="X8" s="26">
        <v>0</v>
      </c>
      <c r="Y8" s="26">
        <v>0</v>
      </c>
      <c r="Z8" s="31"/>
    </row>
    <row r="9" spans="1:26" x14ac:dyDescent="0.2">
      <c r="A9" s="1" t="s">
        <v>314</v>
      </c>
      <c r="B9" s="1" t="s">
        <v>132</v>
      </c>
      <c r="C9" s="1" t="s">
        <v>315</v>
      </c>
      <c r="F9" s="9" t="str">
        <f>CONCATENATE(B9," Parish, ",C9,IF(ISBLANK(D9),"",", "),D9,IF(ISBLANK(H9),"",H9))</f>
        <v>Bossier Parish, Town of Haughton</v>
      </c>
      <c r="G9" s="1" t="s">
        <v>39</v>
      </c>
      <c r="I9" s="2">
        <v>43447</v>
      </c>
      <c r="J9" s="4">
        <v>44403</v>
      </c>
      <c r="K9" s="1" t="s">
        <v>34</v>
      </c>
      <c r="L9" s="5">
        <v>6849000</v>
      </c>
      <c r="M9" s="6" t="s">
        <v>519</v>
      </c>
      <c r="N9" s="25">
        <v>21881</v>
      </c>
      <c r="O9" s="26">
        <v>0</v>
      </c>
      <c r="P9" s="26">
        <v>0</v>
      </c>
      <c r="Q9" s="26">
        <v>4600</v>
      </c>
      <c r="R9" s="26">
        <v>29704</v>
      </c>
      <c r="S9" s="26">
        <v>0</v>
      </c>
      <c r="T9" s="26">
        <f t="shared" si="0"/>
        <v>56185</v>
      </c>
      <c r="U9" s="25">
        <v>21881</v>
      </c>
      <c r="V9" s="27">
        <v>0</v>
      </c>
      <c r="W9" s="26">
        <v>100</v>
      </c>
      <c r="X9" s="26">
        <v>0</v>
      </c>
      <c r="Y9" s="27">
        <v>0</v>
      </c>
      <c r="Z9" s="31"/>
    </row>
    <row r="10" spans="1:26" x14ac:dyDescent="0.2">
      <c r="A10" s="1" t="s">
        <v>314</v>
      </c>
      <c r="B10" s="1" t="s">
        <v>132</v>
      </c>
      <c r="C10" s="1" t="s">
        <v>315</v>
      </c>
      <c r="F10" s="9" t="str">
        <f>CONCATENATE(B10," Parish, ",C10,IF(ISBLANK(D10),"",", "),D10,IF(ISBLANK(H10),"",H10))</f>
        <v>Bossier Parish, Town of Haughton</v>
      </c>
      <c r="G10" s="1" t="s">
        <v>39</v>
      </c>
      <c r="I10" s="2">
        <v>43447</v>
      </c>
      <c r="J10" s="4">
        <v>44673</v>
      </c>
      <c r="K10" s="1" t="s">
        <v>34</v>
      </c>
      <c r="L10" s="5">
        <v>6849000</v>
      </c>
      <c r="M10" s="6" t="s">
        <v>35</v>
      </c>
      <c r="N10" s="25">
        <v>43300</v>
      </c>
      <c r="O10" s="26">
        <v>0</v>
      </c>
      <c r="P10" s="26">
        <v>0</v>
      </c>
      <c r="Q10" s="26">
        <v>8542</v>
      </c>
      <c r="R10" s="26">
        <v>666716</v>
      </c>
      <c r="S10" s="26">
        <v>0</v>
      </c>
      <c r="T10" s="26">
        <f t="shared" si="0"/>
        <v>718558</v>
      </c>
      <c r="U10" s="25">
        <v>43300</v>
      </c>
      <c r="V10" s="27">
        <v>0</v>
      </c>
      <c r="W10" s="26">
        <v>4042</v>
      </c>
      <c r="X10" s="26">
        <v>0</v>
      </c>
      <c r="Y10" s="27">
        <v>0</v>
      </c>
      <c r="Z10" s="31" t="s">
        <v>47</v>
      </c>
    </row>
    <row r="11" spans="1:26" x14ac:dyDescent="0.2">
      <c r="A11" s="1" t="s">
        <v>434</v>
      </c>
      <c r="B11" s="1" t="s">
        <v>45</v>
      </c>
      <c r="C11" s="1" t="s">
        <v>63</v>
      </c>
      <c r="D11" s="1" t="s">
        <v>435</v>
      </c>
      <c r="F11" s="9" t="str">
        <f>CONCATENATE(B11," Parish ",C11,IF(ISBLANK(D11),"",", "),D11,IF(ISBLANK(H11),"",H11))</f>
        <v>St. Tammany Parish School Board, Parishwide School District No. 12</v>
      </c>
      <c r="G11" s="1" t="s">
        <v>63</v>
      </c>
      <c r="I11" s="2">
        <v>43517</v>
      </c>
      <c r="J11" s="4">
        <v>44650</v>
      </c>
      <c r="K11" s="1" t="s">
        <v>163</v>
      </c>
      <c r="L11" s="5">
        <v>25000000</v>
      </c>
      <c r="M11" s="6" t="s">
        <v>475</v>
      </c>
      <c r="N11" s="25">
        <v>204560</v>
      </c>
      <c r="O11" s="26">
        <v>0</v>
      </c>
      <c r="P11" s="26">
        <v>0</v>
      </c>
      <c r="Q11" s="26">
        <v>173175</v>
      </c>
      <c r="R11" s="26">
        <v>0</v>
      </c>
      <c r="S11" s="26">
        <v>0</v>
      </c>
      <c r="T11" s="26">
        <f t="shared" si="0"/>
        <v>377735</v>
      </c>
      <c r="U11" s="25">
        <v>140860</v>
      </c>
      <c r="V11" s="27">
        <v>0</v>
      </c>
      <c r="W11" s="26">
        <v>38825</v>
      </c>
      <c r="X11" s="26">
        <v>0</v>
      </c>
      <c r="Y11" s="27">
        <v>53250</v>
      </c>
      <c r="Z11" s="31" t="s">
        <v>47</v>
      </c>
    </row>
    <row r="12" spans="1:26" x14ac:dyDescent="0.2">
      <c r="A12" s="1" t="s">
        <v>453</v>
      </c>
      <c r="B12" s="1" t="s">
        <v>56</v>
      </c>
      <c r="C12" s="1" t="s">
        <v>63</v>
      </c>
      <c r="D12" s="1" t="s">
        <v>133</v>
      </c>
      <c r="F12" s="9" t="str">
        <f>CONCATENATE(B12," Parish ",C12,IF(ISBLANK(D12),"",", "),D12,IF(ISBLANK(H12),"",H12))</f>
        <v>Caddo Parish School Board, Parishwide School District</v>
      </c>
      <c r="G12" s="1" t="s">
        <v>63</v>
      </c>
      <c r="I12" s="2">
        <v>43517</v>
      </c>
      <c r="J12" s="4">
        <v>44623</v>
      </c>
      <c r="K12" s="1" t="s">
        <v>40</v>
      </c>
      <c r="L12" s="5">
        <v>9500000</v>
      </c>
      <c r="M12" s="6" t="s">
        <v>475</v>
      </c>
      <c r="N12" s="25">
        <v>227209</v>
      </c>
      <c r="O12" s="26">
        <v>95000</v>
      </c>
      <c r="P12" s="26">
        <v>79691</v>
      </c>
      <c r="Q12" s="26">
        <v>107354</v>
      </c>
      <c r="R12" s="26">
        <v>0</v>
      </c>
      <c r="S12" s="26">
        <v>0</v>
      </c>
      <c r="T12" s="26">
        <f t="shared" si="0"/>
        <v>509254</v>
      </c>
      <c r="U12" s="25">
        <v>96852</v>
      </c>
      <c r="V12" s="27">
        <v>0</v>
      </c>
      <c r="W12" s="26">
        <v>22330</v>
      </c>
      <c r="X12" s="26">
        <v>0</v>
      </c>
      <c r="Y12" s="27">
        <v>24000</v>
      </c>
      <c r="Z12" s="31" t="s">
        <v>47</v>
      </c>
    </row>
    <row r="13" spans="1:26" x14ac:dyDescent="0.2">
      <c r="A13" s="1" t="s">
        <v>123</v>
      </c>
      <c r="B13" s="1" t="s">
        <v>124</v>
      </c>
      <c r="D13" s="1" t="s">
        <v>197</v>
      </c>
      <c r="F13" s="9" t="str">
        <f>CONCATENATE(B13,", ",C13,IF(ISBLANK(D13),"",""),D13,IF(ISBLANK(H13),"",H13))</f>
        <v>Multiple Parishes, Bayou Lafourche Fresh Water District</v>
      </c>
      <c r="G13" s="1" t="s">
        <v>241</v>
      </c>
      <c r="I13" s="2">
        <v>43692</v>
      </c>
      <c r="J13" s="4">
        <v>44531</v>
      </c>
      <c r="K13" s="1" t="s">
        <v>34</v>
      </c>
      <c r="L13" s="5">
        <v>65000000</v>
      </c>
      <c r="M13" s="6" t="s">
        <v>35</v>
      </c>
      <c r="N13" s="25">
        <v>95500</v>
      </c>
      <c r="O13" s="26">
        <v>0</v>
      </c>
      <c r="P13" s="26">
        <v>0</v>
      </c>
      <c r="Q13" s="26">
        <v>29525</v>
      </c>
      <c r="R13" s="26">
        <v>0</v>
      </c>
      <c r="S13" s="26">
        <v>0</v>
      </c>
      <c r="T13" s="26">
        <f t="shared" si="0"/>
        <v>125025</v>
      </c>
      <c r="U13" s="25">
        <v>95500</v>
      </c>
      <c r="V13" s="27">
        <v>0</v>
      </c>
      <c r="W13" s="26">
        <v>29525</v>
      </c>
      <c r="X13" s="26">
        <v>0</v>
      </c>
      <c r="Y13" s="26">
        <v>0</v>
      </c>
      <c r="Z13" s="31"/>
    </row>
    <row r="14" spans="1:26" x14ac:dyDescent="0.2">
      <c r="A14" s="1" t="s">
        <v>316</v>
      </c>
      <c r="B14" s="1" t="s">
        <v>92</v>
      </c>
      <c r="C14" s="1" t="s">
        <v>130</v>
      </c>
      <c r="F14" s="9" t="str">
        <f>CONCATENATE(B14," Parish, ",C14,IF(ISBLANK(D14),"",", "),D14,IF(ISBLANK(H14),"",H14))</f>
        <v>Orleans Parish, City of New Orleans</v>
      </c>
      <c r="G14" s="1" t="s">
        <v>39</v>
      </c>
      <c r="I14" s="2">
        <v>43727</v>
      </c>
      <c r="J14" s="4">
        <v>44455</v>
      </c>
      <c r="K14" s="1" t="s">
        <v>163</v>
      </c>
      <c r="L14" s="5">
        <v>300000000</v>
      </c>
      <c r="M14" s="6" t="s">
        <v>475</v>
      </c>
      <c r="N14" s="25">
        <v>208620</v>
      </c>
      <c r="O14" s="26">
        <v>0</v>
      </c>
      <c r="P14" s="26">
        <v>0</v>
      </c>
      <c r="Q14" s="26">
        <v>599219</v>
      </c>
      <c r="R14" s="26">
        <v>0</v>
      </c>
      <c r="S14" s="26">
        <v>0</v>
      </c>
      <c r="T14" s="26">
        <f t="shared" si="0"/>
        <v>807839</v>
      </c>
      <c r="U14" s="25">
        <v>121103</v>
      </c>
      <c r="V14" s="27">
        <v>0</v>
      </c>
      <c r="W14" s="26">
        <v>111775</v>
      </c>
      <c r="X14" s="26">
        <v>0</v>
      </c>
      <c r="Y14" s="27">
        <v>178620</v>
      </c>
      <c r="Z14" s="31"/>
    </row>
    <row r="15" spans="1:26" x14ac:dyDescent="0.2">
      <c r="A15" s="1" t="s">
        <v>492</v>
      </c>
      <c r="B15" s="1" t="s">
        <v>92</v>
      </c>
      <c r="C15" s="1" t="s">
        <v>130</v>
      </c>
      <c r="F15" s="9" t="str">
        <f>CONCATENATE(B15," Parish, ",C15,IF(ISBLANK(D15),"",", "),D15,IF(ISBLANK(H15),"",H15))</f>
        <v>Orleans Parish, City of New Orleans (DEQ Project)</v>
      </c>
      <c r="G15" s="1" t="s">
        <v>39</v>
      </c>
      <c r="H15" s="1" t="s">
        <v>111</v>
      </c>
      <c r="I15" s="2">
        <v>44823</v>
      </c>
      <c r="J15" s="4">
        <v>44734</v>
      </c>
      <c r="K15" s="1" t="s">
        <v>34</v>
      </c>
      <c r="L15" s="5">
        <v>11110000</v>
      </c>
      <c r="M15" s="6" t="s">
        <v>35</v>
      </c>
      <c r="N15" s="25">
        <v>147435</v>
      </c>
      <c r="O15" s="26">
        <v>0</v>
      </c>
      <c r="P15" s="26">
        <v>0</v>
      </c>
      <c r="Q15" s="26">
        <v>114875</v>
      </c>
      <c r="R15" s="26">
        <v>0</v>
      </c>
      <c r="S15" s="26">
        <v>0</v>
      </c>
      <c r="T15" s="26">
        <f t="shared" si="0"/>
        <v>262310</v>
      </c>
      <c r="U15" s="25">
        <v>69200</v>
      </c>
      <c r="V15" s="27">
        <v>0</v>
      </c>
      <c r="W15" s="26">
        <v>12105</v>
      </c>
      <c r="X15" s="26">
        <v>0</v>
      </c>
      <c r="Y15" s="27">
        <v>100270</v>
      </c>
      <c r="Z15" s="31"/>
    </row>
    <row r="16" spans="1:26" x14ac:dyDescent="0.2">
      <c r="A16" s="1" t="s">
        <v>460</v>
      </c>
      <c r="B16" s="1" t="s">
        <v>461</v>
      </c>
      <c r="C16" s="1" t="s">
        <v>63</v>
      </c>
      <c r="D16" s="1" t="s">
        <v>133</v>
      </c>
      <c r="F16" s="9" t="str">
        <f>CONCATENATE(B16," Parish ",C16,IF(ISBLANK(D16),"",", "),D16,IF(ISBLANK(H16),"",H16))</f>
        <v>Ascension Parish School Board, Parishwide School District</v>
      </c>
      <c r="G16" s="1" t="s">
        <v>63</v>
      </c>
      <c r="I16" s="2">
        <v>44612</v>
      </c>
      <c r="J16" s="4">
        <v>44692</v>
      </c>
      <c r="K16" s="1" t="s">
        <v>40</v>
      </c>
      <c r="L16" s="5">
        <v>40000000</v>
      </c>
      <c r="M16" s="6" t="s">
        <v>475</v>
      </c>
      <c r="N16" s="25">
        <v>270756</v>
      </c>
      <c r="O16" s="26">
        <v>980000</v>
      </c>
      <c r="P16" s="26">
        <v>0</v>
      </c>
      <c r="Q16" s="26">
        <v>443683</v>
      </c>
      <c r="R16" s="26">
        <v>0</v>
      </c>
      <c r="S16" s="26">
        <v>0</v>
      </c>
      <c r="T16" s="26">
        <f t="shared" si="0"/>
        <v>1694439</v>
      </c>
      <c r="U16" s="25">
        <v>127240</v>
      </c>
      <c r="V16" s="27">
        <v>93516</v>
      </c>
      <c r="W16" s="26">
        <v>61550</v>
      </c>
      <c r="X16" s="26">
        <v>0</v>
      </c>
      <c r="Y16" s="27">
        <v>280000</v>
      </c>
      <c r="Z16" s="31"/>
    </row>
    <row r="17" spans="1:26" x14ac:dyDescent="0.2">
      <c r="A17" s="1" t="s">
        <v>317</v>
      </c>
      <c r="B17" s="1" t="s">
        <v>42</v>
      </c>
      <c r="D17" s="1" t="s">
        <v>318</v>
      </c>
      <c r="E17" s="1" t="s">
        <v>319</v>
      </c>
      <c r="F17" s="9" t="s">
        <v>320</v>
      </c>
      <c r="G17" s="1" t="s">
        <v>241</v>
      </c>
      <c r="I17" s="2">
        <v>43937</v>
      </c>
      <c r="J17" s="4">
        <v>44384</v>
      </c>
      <c r="K17" s="1" t="s">
        <v>40</v>
      </c>
      <c r="L17" s="5">
        <v>2370000</v>
      </c>
      <c r="M17" s="6" t="s">
        <v>43</v>
      </c>
      <c r="N17" s="25">
        <v>46240</v>
      </c>
      <c r="O17" s="26">
        <v>29625</v>
      </c>
      <c r="P17" s="26">
        <v>0</v>
      </c>
      <c r="Q17" s="26">
        <v>7839</v>
      </c>
      <c r="R17" s="26">
        <v>0</v>
      </c>
      <c r="S17" s="26">
        <v>0</v>
      </c>
      <c r="T17" s="26">
        <f t="shared" si="0"/>
        <v>83704</v>
      </c>
      <c r="U17" s="25">
        <v>29990</v>
      </c>
      <c r="V17" s="27">
        <v>16250</v>
      </c>
      <c r="W17" s="26">
        <v>1447</v>
      </c>
      <c r="X17" s="26">
        <v>0</v>
      </c>
      <c r="Y17" s="27">
        <v>0</v>
      </c>
      <c r="Z17" s="31"/>
    </row>
    <row r="18" spans="1:26" x14ac:dyDescent="0.2">
      <c r="A18" s="1" t="s">
        <v>462</v>
      </c>
      <c r="B18" s="1" t="s">
        <v>461</v>
      </c>
      <c r="C18" s="1" t="s">
        <v>463</v>
      </c>
      <c r="F18" s="9" t="str">
        <f t="shared" ref="F18:F25" si="1">CONCATENATE(B18," Parish, ",C18,IF(ISBLANK(D18),"",", "),D18,IF(ISBLANK(H18),"",H18))</f>
        <v>Ascension Parish, City of Gonzales (LDH Program)</v>
      </c>
      <c r="G18" s="1" t="s">
        <v>39</v>
      </c>
      <c r="H18" s="1" t="s">
        <v>295</v>
      </c>
      <c r="I18" s="2">
        <v>43937</v>
      </c>
      <c r="J18" s="4">
        <v>44705</v>
      </c>
      <c r="K18" s="1" t="s">
        <v>34</v>
      </c>
      <c r="L18" s="5">
        <v>2400000</v>
      </c>
      <c r="M18" s="6" t="s">
        <v>35</v>
      </c>
      <c r="N18" s="25">
        <v>28420</v>
      </c>
      <c r="O18" s="26">
        <v>0</v>
      </c>
      <c r="P18" s="26">
        <v>0</v>
      </c>
      <c r="Q18" s="26">
        <v>1465</v>
      </c>
      <c r="R18" s="26">
        <v>0</v>
      </c>
      <c r="S18" s="26">
        <v>0</v>
      </c>
      <c r="T18" s="26">
        <f t="shared" si="0"/>
        <v>29885</v>
      </c>
      <c r="U18" s="25">
        <v>28420</v>
      </c>
      <c r="V18" s="27">
        <v>0</v>
      </c>
      <c r="W18" s="26">
        <v>1465</v>
      </c>
      <c r="X18" s="26">
        <v>0</v>
      </c>
      <c r="Y18" s="27">
        <v>0</v>
      </c>
      <c r="Z18" s="31"/>
    </row>
    <row r="19" spans="1:26" x14ac:dyDescent="0.2">
      <c r="A19" s="1" t="s">
        <v>494</v>
      </c>
      <c r="B19" s="1" t="s">
        <v>189</v>
      </c>
      <c r="C19" s="1" t="s">
        <v>63</v>
      </c>
      <c r="F19" s="9" t="str">
        <f>CONCATENATE(B19," Parish ",C19,IF(ISBLANK(D19),"",", "),D19,IF(ISBLANK(H19),"",H19))</f>
        <v>Jefferson Parish School Board</v>
      </c>
      <c r="G19" s="1" t="s">
        <v>63</v>
      </c>
      <c r="I19" s="2">
        <v>43972</v>
      </c>
      <c r="J19" s="4">
        <v>44623</v>
      </c>
      <c r="K19" s="1" t="s">
        <v>40</v>
      </c>
      <c r="L19" s="5">
        <v>17500000</v>
      </c>
      <c r="M19" s="6" t="s">
        <v>35</v>
      </c>
      <c r="N19" s="25">
        <v>81025</v>
      </c>
      <c r="O19" s="26">
        <v>105000</v>
      </c>
      <c r="P19" s="26">
        <v>0</v>
      </c>
      <c r="Q19" s="26">
        <v>63700</v>
      </c>
      <c r="R19" s="26">
        <v>0</v>
      </c>
      <c r="S19" s="26">
        <v>0</v>
      </c>
      <c r="T19" s="26">
        <f t="shared" si="0"/>
        <v>249725</v>
      </c>
      <c r="U19" s="25">
        <v>61025</v>
      </c>
      <c r="V19" s="27">
        <v>0</v>
      </c>
      <c r="W19" s="26">
        <v>9525</v>
      </c>
      <c r="X19" s="26">
        <v>0</v>
      </c>
      <c r="Y19" s="27">
        <v>26250</v>
      </c>
      <c r="Z19" s="31"/>
    </row>
    <row r="20" spans="1:26" x14ac:dyDescent="0.2">
      <c r="A20" s="1" t="s">
        <v>205</v>
      </c>
      <c r="B20" s="1" t="s">
        <v>206</v>
      </c>
      <c r="C20" s="1" t="s">
        <v>221</v>
      </c>
      <c r="F20" s="9" t="str">
        <f t="shared" si="1"/>
        <v>Lafayette Parish, City of Lafayette</v>
      </c>
      <c r="G20" s="1" t="s">
        <v>39</v>
      </c>
      <c r="I20" s="2">
        <v>43972</v>
      </c>
      <c r="J20" s="4">
        <v>44518</v>
      </c>
      <c r="K20" s="1" t="s">
        <v>40</v>
      </c>
      <c r="L20" s="5">
        <v>78415000</v>
      </c>
      <c r="M20" s="6" t="s">
        <v>43</v>
      </c>
      <c r="N20" s="25">
        <v>216713</v>
      </c>
      <c r="O20" s="26">
        <v>529301</v>
      </c>
      <c r="P20" s="26">
        <v>110957</v>
      </c>
      <c r="Q20" s="26">
        <v>190259</v>
      </c>
      <c r="R20" s="26">
        <v>0</v>
      </c>
      <c r="S20" s="26">
        <v>0</v>
      </c>
      <c r="T20" s="26">
        <f t="shared" si="0"/>
        <v>1047230</v>
      </c>
      <c r="U20" s="25">
        <v>106713</v>
      </c>
      <c r="V20" s="27">
        <v>100000</v>
      </c>
      <c r="W20" s="26">
        <v>34220</v>
      </c>
      <c r="X20" s="26">
        <v>0</v>
      </c>
      <c r="Y20" s="27">
        <v>0</v>
      </c>
      <c r="Z20" s="31"/>
    </row>
    <row r="21" spans="1:26" x14ac:dyDescent="0.2">
      <c r="A21" s="1" t="s">
        <v>220</v>
      </c>
      <c r="B21" s="1" t="s">
        <v>206</v>
      </c>
      <c r="C21" s="1" t="s">
        <v>222</v>
      </c>
      <c r="F21" s="9" t="str">
        <f t="shared" si="1"/>
        <v>Lafayette Parish, Lafayette Public Power Authority</v>
      </c>
      <c r="G21" s="1" t="s">
        <v>242</v>
      </c>
      <c r="I21" s="2">
        <v>43972</v>
      </c>
      <c r="J21" s="4">
        <v>44518</v>
      </c>
      <c r="K21" s="1" t="s">
        <v>40</v>
      </c>
      <c r="L21" s="5">
        <v>38755000</v>
      </c>
      <c r="M21" s="6" t="s">
        <v>43</v>
      </c>
      <c r="N21" s="25">
        <v>156453</v>
      </c>
      <c r="O21" s="26">
        <v>271285</v>
      </c>
      <c r="P21" s="26">
        <v>66489</v>
      </c>
      <c r="Q21" s="26">
        <v>87738</v>
      </c>
      <c r="R21" s="26">
        <v>0</v>
      </c>
      <c r="S21" s="26">
        <v>0</v>
      </c>
      <c r="T21" s="26">
        <f t="shared" si="0"/>
        <v>581965</v>
      </c>
      <c r="U21" s="25">
        <v>76453</v>
      </c>
      <c r="V21" s="27">
        <v>72500</v>
      </c>
      <c r="W21" s="26">
        <v>19215</v>
      </c>
      <c r="X21" s="26">
        <v>0</v>
      </c>
      <c r="Y21" s="27">
        <v>0</v>
      </c>
      <c r="Z21" s="31"/>
    </row>
    <row r="22" spans="1:26" x14ac:dyDescent="0.2">
      <c r="A22" s="1" t="s">
        <v>219</v>
      </c>
      <c r="B22" s="1" t="s">
        <v>206</v>
      </c>
      <c r="C22" s="1" t="s">
        <v>221</v>
      </c>
      <c r="F22" s="9" t="str">
        <f t="shared" si="1"/>
        <v>Lafayette Parish, City of Lafayette</v>
      </c>
      <c r="G22" s="1" t="s">
        <v>39</v>
      </c>
      <c r="I22" s="2">
        <v>43972</v>
      </c>
      <c r="J22" s="4">
        <v>44518</v>
      </c>
      <c r="K22" s="1" t="s">
        <v>40</v>
      </c>
      <c r="L22" s="5">
        <v>14140000</v>
      </c>
      <c r="M22" s="6" t="s">
        <v>43</v>
      </c>
      <c r="N22" s="25">
        <v>122342</v>
      </c>
      <c r="O22" s="26">
        <v>106050</v>
      </c>
      <c r="P22" s="26">
        <v>49401</v>
      </c>
      <c r="Q22" s="26">
        <v>36993</v>
      </c>
      <c r="R22" s="26">
        <v>0</v>
      </c>
      <c r="S22" s="26">
        <v>0</v>
      </c>
      <c r="T22" s="26">
        <f t="shared" si="0"/>
        <v>314786</v>
      </c>
      <c r="U22" s="25">
        <v>57342</v>
      </c>
      <c r="V22" s="27">
        <v>55000</v>
      </c>
      <c r="W22" s="26">
        <v>7845</v>
      </c>
      <c r="X22" s="26">
        <v>0</v>
      </c>
      <c r="Y22" s="27">
        <v>0</v>
      </c>
      <c r="Z22" s="31"/>
    </row>
    <row r="23" spans="1:26" x14ac:dyDescent="0.2">
      <c r="A23" s="1" t="s">
        <v>321</v>
      </c>
      <c r="B23" s="1" t="s">
        <v>206</v>
      </c>
      <c r="C23" s="1" t="s">
        <v>322</v>
      </c>
      <c r="F23" s="9" t="str">
        <f t="shared" si="1"/>
        <v>Lafayette Parish, City of Broussard</v>
      </c>
      <c r="G23" s="1" t="s">
        <v>39</v>
      </c>
      <c r="I23" s="2">
        <v>44000</v>
      </c>
      <c r="J23" s="4">
        <v>44399</v>
      </c>
      <c r="K23" s="1" t="s">
        <v>40</v>
      </c>
      <c r="L23" s="5">
        <v>13670000</v>
      </c>
      <c r="M23" s="6" t="s">
        <v>43</v>
      </c>
      <c r="N23" s="25">
        <v>79153</v>
      </c>
      <c r="O23" s="26">
        <v>102525</v>
      </c>
      <c r="P23" s="26">
        <v>90759</v>
      </c>
      <c r="Q23" s="26">
        <v>82670</v>
      </c>
      <c r="R23" s="26">
        <v>0</v>
      </c>
      <c r="S23" s="26">
        <v>0</v>
      </c>
      <c r="T23" s="26">
        <f t="shared" si="0"/>
        <v>355107</v>
      </c>
      <c r="U23" s="25">
        <v>59153</v>
      </c>
      <c r="V23" s="27">
        <v>0</v>
      </c>
      <c r="W23" s="26">
        <v>7610</v>
      </c>
      <c r="X23" s="26">
        <v>0</v>
      </c>
      <c r="Y23" s="27">
        <v>41010</v>
      </c>
      <c r="Z23" s="31"/>
    </row>
    <row r="24" spans="1:26" x14ac:dyDescent="0.2">
      <c r="A24" s="1" t="s">
        <v>476</v>
      </c>
      <c r="B24" s="1" t="s">
        <v>145</v>
      </c>
      <c r="C24" s="1" t="s">
        <v>477</v>
      </c>
      <c r="F24" s="9" t="str">
        <f t="shared" si="1"/>
        <v>Iberville Parish, City of Plaquemine (DEQ Project)</v>
      </c>
      <c r="G24" s="1" t="s">
        <v>39</v>
      </c>
      <c r="H24" s="1" t="s">
        <v>111</v>
      </c>
      <c r="I24" s="2">
        <v>44091</v>
      </c>
      <c r="J24" s="4">
        <v>44728</v>
      </c>
      <c r="K24" s="1" t="s">
        <v>40</v>
      </c>
      <c r="L24" s="5">
        <v>1500000</v>
      </c>
      <c r="M24" s="6" t="s">
        <v>35</v>
      </c>
      <c r="N24" s="25">
        <v>32262</v>
      </c>
      <c r="O24" s="26">
        <v>0</v>
      </c>
      <c r="P24" s="26">
        <v>0</v>
      </c>
      <c r="Q24" s="26">
        <v>8425</v>
      </c>
      <c r="R24" s="26">
        <v>0</v>
      </c>
      <c r="S24" s="26">
        <v>0</v>
      </c>
      <c r="T24" s="26">
        <f t="shared" si="0"/>
        <v>40687</v>
      </c>
      <c r="U24" s="25">
        <v>22875</v>
      </c>
      <c r="V24" s="27">
        <v>0</v>
      </c>
      <c r="W24" s="26">
        <v>925</v>
      </c>
      <c r="X24" s="26">
        <v>0</v>
      </c>
      <c r="Y24" s="27">
        <v>5000</v>
      </c>
      <c r="Z24" s="31"/>
    </row>
    <row r="25" spans="1:26" x14ac:dyDescent="0.2">
      <c r="A25" s="1" t="s">
        <v>51</v>
      </c>
      <c r="B25" s="1" t="s">
        <v>52</v>
      </c>
      <c r="C25" s="1" t="s">
        <v>53</v>
      </c>
      <c r="D25" s="1" t="s">
        <v>54</v>
      </c>
      <c r="F25" s="9" t="str">
        <f t="shared" si="1"/>
        <v>Ouachita Parish, Monroe City School Board, City of Monroe Special School District</v>
      </c>
      <c r="G25" s="1" t="s">
        <v>63</v>
      </c>
      <c r="I25" s="2">
        <v>44028</v>
      </c>
      <c r="J25" s="4">
        <v>44609</v>
      </c>
      <c r="K25" s="1" t="s">
        <v>34</v>
      </c>
      <c r="L25" s="5">
        <v>32765000</v>
      </c>
      <c r="M25" s="6" t="s">
        <v>35</v>
      </c>
      <c r="N25" s="25">
        <v>148092</v>
      </c>
      <c r="O25" s="26">
        <v>188750</v>
      </c>
      <c r="P25" s="26">
        <v>0</v>
      </c>
      <c r="Q25" s="26">
        <v>109838</v>
      </c>
      <c r="R25" s="26">
        <v>0</v>
      </c>
      <c r="S25" s="26">
        <v>0</v>
      </c>
      <c r="T25" s="26">
        <f t="shared" si="0"/>
        <v>446680</v>
      </c>
      <c r="U25" s="25">
        <v>118092</v>
      </c>
      <c r="V25" s="27">
        <v>20000</v>
      </c>
      <c r="W25" s="26">
        <v>17838</v>
      </c>
      <c r="X25" s="26">
        <v>0</v>
      </c>
      <c r="Y25" s="26">
        <v>76000</v>
      </c>
      <c r="Z25" s="31" t="s">
        <v>47</v>
      </c>
    </row>
    <row r="26" spans="1:26" x14ac:dyDescent="0.2">
      <c r="A26" s="1" t="s">
        <v>498</v>
      </c>
      <c r="B26" s="1" t="s">
        <v>440</v>
      </c>
      <c r="C26" s="1" t="s">
        <v>499</v>
      </c>
      <c r="F26" s="9" t="s">
        <v>781</v>
      </c>
      <c r="G26" s="1" t="s">
        <v>39</v>
      </c>
      <c r="I26" s="2">
        <v>44063</v>
      </c>
      <c r="J26" s="4">
        <v>44713</v>
      </c>
      <c r="K26" s="1" t="s">
        <v>34</v>
      </c>
      <c r="L26" s="5">
        <v>643241.98</v>
      </c>
      <c r="M26" s="6" t="s">
        <v>35</v>
      </c>
      <c r="N26" s="25">
        <v>18145</v>
      </c>
      <c r="O26" s="26">
        <v>0</v>
      </c>
      <c r="P26" s="26">
        <v>5789</v>
      </c>
      <c r="Q26" s="26">
        <v>11455</v>
      </c>
      <c r="R26" s="26">
        <v>0</v>
      </c>
      <c r="S26" s="26">
        <v>0</v>
      </c>
      <c r="T26" s="26">
        <f t="shared" si="0"/>
        <v>35389</v>
      </c>
      <c r="U26" s="25">
        <v>10645</v>
      </c>
      <c r="V26" s="27">
        <v>0</v>
      </c>
      <c r="W26" s="26">
        <v>886</v>
      </c>
      <c r="X26" s="26">
        <v>0</v>
      </c>
      <c r="Y26" s="27">
        <v>0</v>
      </c>
      <c r="Z26" s="31"/>
    </row>
    <row r="27" spans="1:26" x14ac:dyDescent="0.2">
      <c r="A27" s="1" t="s">
        <v>323</v>
      </c>
      <c r="B27" s="1" t="s">
        <v>324</v>
      </c>
      <c r="C27" s="1" t="s">
        <v>63</v>
      </c>
      <c r="D27" s="1" t="s">
        <v>407</v>
      </c>
      <c r="E27" s="1" t="s">
        <v>319</v>
      </c>
      <c r="F27" s="9" t="s">
        <v>609</v>
      </c>
      <c r="G27" s="1" t="s">
        <v>63</v>
      </c>
      <c r="I27" s="2">
        <v>44091</v>
      </c>
      <c r="J27" s="4">
        <v>44468</v>
      </c>
      <c r="K27" s="1" t="s">
        <v>34</v>
      </c>
      <c r="L27" s="5">
        <v>9685000</v>
      </c>
      <c r="M27" s="6" t="s">
        <v>43</v>
      </c>
      <c r="N27" s="25">
        <v>66556</v>
      </c>
      <c r="O27" s="26">
        <v>77480</v>
      </c>
      <c r="P27" s="26">
        <v>87393</v>
      </c>
      <c r="Q27" s="26">
        <v>34152</v>
      </c>
      <c r="R27" s="26">
        <v>0</v>
      </c>
      <c r="S27" s="26">
        <v>0</v>
      </c>
      <c r="T27" s="26">
        <f t="shared" si="0"/>
        <v>265581</v>
      </c>
      <c r="U27" s="25">
        <v>46556</v>
      </c>
      <c r="V27" s="27">
        <v>0</v>
      </c>
      <c r="W27" s="26">
        <v>5602</v>
      </c>
      <c r="X27" s="26">
        <v>0</v>
      </c>
      <c r="Y27" s="27">
        <v>0</v>
      </c>
      <c r="Z27" s="31"/>
    </row>
    <row r="28" spans="1:26" x14ac:dyDescent="0.2">
      <c r="A28" s="1" t="s">
        <v>125</v>
      </c>
      <c r="B28" s="1" t="s">
        <v>126</v>
      </c>
      <c r="D28" s="1" t="s">
        <v>127</v>
      </c>
      <c r="F28" s="9" t="str">
        <f>CONCATENATE(B28," Parish, ",C28,IF(ISBLANK(D28),"",""),D28,IF(ISBLANK(H28),"",H28))</f>
        <v>Beauregard Parish, Waterworks District No. 6</v>
      </c>
      <c r="G28" s="1" t="s">
        <v>241</v>
      </c>
      <c r="I28" s="2">
        <v>44154</v>
      </c>
      <c r="J28" s="4">
        <v>44547</v>
      </c>
      <c r="K28" s="1" t="s">
        <v>34</v>
      </c>
      <c r="L28" s="5">
        <v>1043000</v>
      </c>
      <c r="M28" s="6" t="s">
        <v>35</v>
      </c>
      <c r="N28" s="25">
        <v>8518</v>
      </c>
      <c r="O28" s="26">
        <v>0</v>
      </c>
      <c r="P28" s="26">
        <v>0</v>
      </c>
      <c r="Q28" s="26">
        <v>5651</v>
      </c>
      <c r="R28" s="26">
        <v>517150</v>
      </c>
      <c r="S28" s="26">
        <v>0</v>
      </c>
      <c r="T28" s="26">
        <f t="shared" si="0"/>
        <v>531319</v>
      </c>
      <c r="U28" s="25">
        <v>8518</v>
      </c>
      <c r="V28" s="27">
        <v>0</v>
      </c>
      <c r="W28" s="26">
        <v>561</v>
      </c>
      <c r="X28" s="26">
        <v>0</v>
      </c>
      <c r="Y28" s="26">
        <v>0</v>
      </c>
      <c r="Z28" s="31"/>
    </row>
    <row r="29" spans="1:26" x14ac:dyDescent="0.2">
      <c r="A29" s="1" t="s">
        <v>172</v>
      </c>
      <c r="B29" s="1" t="s">
        <v>37</v>
      </c>
      <c r="C29" s="1" t="s">
        <v>63</v>
      </c>
      <c r="D29" s="1" t="s">
        <v>186</v>
      </c>
      <c r="F29" s="9" t="str">
        <f>CONCATENATE(B29," Parish ",C29,IF(ISBLANK(D29),"",", "),D29,IF(ISBLANK(H29),"",H29))</f>
        <v>Rapides Parish School Board, Rigolette School District No. 11</v>
      </c>
      <c r="G29" s="1" t="s">
        <v>63</v>
      </c>
      <c r="I29" s="2">
        <v>44154</v>
      </c>
      <c r="J29" s="4">
        <v>44433</v>
      </c>
      <c r="K29" s="1" t="s">
        <v>40</v>
      </c>
      <c r="L29" s="5">
        <v>10475000</v>
      </c>
      <c r="M29" s="6" t="s">
        <v>43</v>
      </c>
      <c r="N29" s="25">
        <v>63975</v>
      </c>
      <c r="O29" s="26">
        <v>73325</v>
      </c>
      <c r="P29" s="26">
        <v>21394</v>
      </c>
      <c r="Q29" s="26">
        <v>44138</v>
      </c>
      <c r="R29" s="26">
        <v>0</v>
      </c>
      <c r="S29" s="26">
        <v>0</v>
      </c>
      <c r="T29" s="26">
        <f t="shared" si="0"/>
        <v>202832</v>
      </c>
      <c r="U29" s="25">
        <v>52475</v>
      </c>
      <c r="V29" s="27">
        <v>7500</v>
      </c>
      <c r="W29" s="26">
        <v>6013</v>
      </c>
      <c r="X29" s="26">
        <v>0</v>
      </c>
      <c r="Y29" s="26">
        <v>10475</v>
      </c>
      <c r="Z29" s="31"/>
    </row>
    <row r="30" spans="1:26" x14ac:dyDescent="0.2">
      <c r="A30" s="1" t="s">
        <v>500</v>
      </c>
      <c r="B30" s="1" t="s">
        <v>431</v>
      </c>
      <c r="C30" s="1" t="s">
        <v>501</v>
      </c>
      <c r="F30" s="9" t="str">
        <f>CONCATENATE(B30," Parish, ",C30,IF(ISBLANK(D30),"",", "),D30,IF(ISBLANK(H30),"",H30))</f>
        <v>West Carroll Parish, Village of Kilbourne</v>
      </c>
      <c r="G30" s="1" t="s">
        <v>39</v>
      </c>
      <c r="I30" s="2">
        <v>44154</v>
      </c>
      <c r="J30" s="4">
        <v>44385</v>
      </c>
      <c r="K30" s="1" t="s">
        <v>34</v>
      </c>
      <c r="L30" s="5">
        <v>48000</v>
      </c>
      <c r="M30" s="6" t="s">
        <v>35</v>
      </c>
      <c r="N30" s="25">
        <v>970</v>
      </c>
      <c r="O30" s="26">
        <v>0</v>
      </c>
      <c r="P30" s="26">
        <v>0</v>
      </c>
      <c r="Q30" s="26">
        <v>373</v>
      </c>
      <c r="R30" s="26">
        <v>0</v>
      </c>
      <c r="S30" s="26">
        <v>0</v>
      </c>
      <c r="T30" s="26">
        <f t="shared" si="0"/>
        <v>1343</v>
      </c>
      <c r="U30" s="25">
        <v>970</v>
      </c>
      <c r="V30" s="27">
        <v>0</v>
      </c>
      <c r="W30" s="26">
        <v>100</v>
      </c>
      <c r="X30" s="26">
        <v>0</v>
      </c>
      <c r="Y30" s="27">
        <v>0</v>
      </c>
      <c r="Z30" s="31"/>
    </row>
    <row r="31" spans="1:26" x14ac:dyDescent="0.2">
      <c r="A31" s="1" t="s">
        <v>325</v>
      </c>
      <c r="B31" s="1" t="s">
        <v>145</v>
      </c>
      <c r="C31" s="1" t="s">
        <v>66</v>
      </c>
      <c r="F31" s="9" t="str">
        <f>CONCATENATE(B31," ",C31,IF(ISBLANK(D31),"",", "),D31,IF(ISBLANK(H31),"",H31))</f>
        <v>Iberville Parish Council</v>
      </c>
      <c r="G31" s="1" t="s">
        <v>7</v>
      </c>
      <c r="I31" s="2">
        <v>44252</v>
      </c>
      <c r="J31" s="4">
        <v>44384</v>
      </c>
      <c r="K31" s="1" t="s">
        <v>34</v>
      </c>
      <c r="L31" s="5">
        <v>7500000</v>
      </c>
      <c r="M31" s="6" t="s">
        <v>35</v>
      </c>
      <c r="N31" s="25">
        <v>43824</v>
      </c>
      <c r="O31" s="26">
        <v>0</v>
      </c>
      <c r="P31" s="26">
        <v>0</v>
      </c>
      <c r="Q31" s="26">
        <v>6650</v>
      </c>
      <c r="R31" s="26">
        <v>0</v>
      </c>
      <c r="S31" s="26">
        <v>0</v>
      </c>
      <c r="T31" s="26">
        <f t="shared" si="0"/>
        <v>50474</v>
      </c>
      <c r="U31" s="25">
        <v>43824</v>
      </c>
      <c r="V31" s="27">
        <v>0</v>
      </c>
      <c r="W31" s="26">
        <v>4650</v>
      </c>
      <c r="X31" s="26">
        <v>0</v>
      </c>
      <c r="Y31" s="27">
        <v>0</v>
      </c>
      <c r="Z31" s="31"/>
    </row>
    <row r="32" spans="1:26" x14ac:dyDescent="0.2">
      <c r="A32" s="1" t="s">
        <v>173</v>
      </c>
      <c r="B32" s="1" t="s">
        <v>187</v>
      </c>
      <c r="D32" s="1" t="s">
        <v>188</v>
      </c>
      <c r="F32" s="9" t="s">
        <v>200</v>
      </c>
      <c r="G32" s="1" t="s">
        <v>241</v>
      </c>
      <c r="I32" s="2">
        <v>44252</v>
      </c>
      <c r="J32" s="4">
        <v>44284</v>
      </c>
      <c r="K32" s="1" t="s">
        <v>34</v>
      </c>
      <c r="L32" s="5">
        <v>1000000</v>
      </c>
      <c r="M32" s="6" t="s">
        <v>67</v>
      </c>
      <c r="N32" s="25">
        <v>1150</v>
      </c>
      <c r="O32" s="26">
        <v>0</v>
      </c>
      <c r="P32" s="26">
        <v>0</v>
      </c>
      <c r="Q32" s="26">
        <v>900</v>
      </c>
      <c r="R32" s="26">
        <v>0</v>
      </c>
      <c r="S32" s="26">
        <v>0</v>
      </c>
      <c r="T32" s="26">
        <f t="shared" si="0"/>
        <v>2050</v>
      </c>
      <c r="U32" s="25">
        <v>1150</v>
      </c>
      <c r="V32" s="27">
        <v>0</v>
      </c>
      <c r="W32" s="26">
        <v>0</v>
      </c>
      <c r="X32" s="26">
        <v>0</v>
      </c>
      <c r="Y32" s="26">
        <v>0</v>
      </c>
      <c r="Z32" s="31"/>
    </row>
    <row r="33" spans="1:26" x14ac:dyDescent="0.2">
      <c r="A33" s="1" t="s">
        <v>262</v>
      </c>
      <c r="B33" s="1" t="s">
        <v>279</v>
      </c>
      <c r="C33" s="1" t="s">
        <v>63</v>
      </c>
      <c r="D33" s="1" t="s">
        <v>289</v>
      </c>
      <c r="F33" s="9" t="str">
        <f>CONCATENATE(B33," Parish ",C33,IF(ISBLANK(D33),"",", "),D33,IF(ISBLANK(H33),"",H33))</f>
        <v>Richland Parish School Board, School District No. 2</v>
      </c>
      <c r="G33" s="1" t="s">
        <v>63</v>
      </c>
      <c r="I33" s="2">
        <v>44252</v>
      </c>
      <c r="J33" s="4">
        <v>44490</v>
      </c>
      <c r="K33" s="1" t="s">
        <v>40</v>
      </c>
      <c r="L33" s="5">
        <v>1750000</v>
      </c>
      <c r="M33" s="6" t="s">
        <v>475</v>
      </c>
      <c r="N33" s="25">
        <v>33270</v>
      </c>
      <c r="O33" s="26">
        <v>13125</v>
      </c>
      <c r="P33" s="26">
        <v>0</v>
      </c>
      <c r="Q33" s="26">
        <v>34560</v>
      </c>
      <c r="R33" s="26">
        <v>0</v>
      </c>
      <c r="S33" s="26">
        <v>0</v>
      </c>
      <c r="T33" s="26">
        <f t="shared" si="0"/>
        <v>80955</v>
      </c>
      <c r="U33" s="25">
        <v>18270</v>
      </c>
      <c r="V33" s="27">
        <v>0</v>
      </c>
      <c r="W33" s="26">
        <v>1075</v>
      </c>
      <c r="X33" s="26">
        <v>0</v>
      </c>
      <c r="Y33" s="27">
        <v>7000</v>
      </c>
      <c r="Z33" s="31"/>
    </row>
    <row r="34" spans="1:26" x14ac:dyDescent="0.2">
      <c r="A34" s="1" t="s">
        <v>263</v>
      </c>
      <c r="B34" s="1" t="s">
        <v>279</v>
      </c>
      <c r="C34" s="1" t="s">
        <v>63</v>
      </c>
      <c r="D34" s="1" t="s">
        <v>290</v>
      </c>
      <c r="F34" s="9" t="str">
        <f>CONCATENATE(B34," Parish ",C34,IF(ISBLANK(D34),"",", "),D34,IF(ISBLANK(H34),"",H34))</f>
        <v>Richland Parish School Board, School District No. 3</v>
      </c>
      <c r="G34" s="1" t="s">
        <v>63</v>
      </c>
      <c r="I34" s="2">
        <v>44252</v>
      </c>
      <c r="J34" s="4">
        <v>44490</v>
      </c>
      <c r="K34" s="1" t="s">
        <v>40</v>
      </c>
      <c r="L34" s="5">
        <v>12325000</v>
      </c>
      <c r="M34" s="6" t="s">
        <v>475</v>
      </c>
      <c r="N34" s="25">
        <v>51695</v>
      </c>
      <c r="O34" s="26">
        <v>92438</v>
      </c>
      <c r="P34" s="26">
        <v>0</v>
      </c>
      <c r="Q34" s="26">
        <v>128161</v>
      </c>
      <c r="R34" s="26">
        <v>0</v>
      </c>
      <c r="S34" s="26">
        <v>0</v>
      </c>
      <c r="T34" s="26">
        <f t="shared" si="0"/>
        <v>272294</v>
      </c>
      <c r="U34" s="25">
        <v>36695</v>
      </c>
      <c r="V34" s="27">
        <v>0</v>
      </c>
      <c r="W34" s="26">
        <v>6938</v>
      </c>
      <c r="X34" s="26">
        <v>0</v>
      </c>
      <c r="Y34" s="27">
        <v>49300</v>
      </c>
      <c r="Z34" s="31"/>
    </row>
    <row r="35" spans="1:26" x14ac:dyDescent="0.2">
      <c r="A35" s="1" t="s">
        <v>326</v>
      </c>
      <c r="B35" s="1" t="s">
        <v>65</v>
      </c>
      <c r="D35" s="1" t="s">
        <v>293</v>
      </c>
      <c r="F35" s="9" t="s">
        <v>429</v>
      </c>
      <c r="G35" s="1" t="s">
        <v>241</v>
      </c>
      <c r="I35" s="2">
        <v>44252</v>
      </c>
      <c r="J35" s="4">
        <v>44439</v>
      </c>
      <c r="K35" s="1" t="s">
        <v>34</v>
      </c>
      <c r="L35" s="5">
        <v>17000000</v>
      </c>
      <c r="M35" s="6" t="s">
        <v>475</v>
      </c>
      <c r="N35" s="25">
        <v>40000</v>
      </c>
      <c r="O35" s="26">
        <v>0</v>
      </c>
      <c r="P35" s="26">
        <v>73275</v>
      </c>
      <c r="Q35" s="26">
        <v>0</v>
      </c>
      <c r="R35" s="26">
        <v>0</v>
      </c>
      <c r="S35" s="26">
        <v>0</v>
      </c>
      <c r="T35" s="26">
        <f t="shared" si="0"/>
        <v>113275</v>
      </c>
      <c r="U35" s="25">
        <v>40000</v>
      </c>
      <c r="V35" s="27">
        <v>0</v>
      </c>
      <c r="W35" s="26">
        <v>9275</v>
      </c>
      <c r="X35" s="26">
        <v>0</v>
      </c>
      <c r="Y35" s="27">
        <v>58000</v>
      </c>
      <c r="Z35" s="31"/>
    </row>
    <row r="36" spans="1:26" x14ac:dyDescent="0.2">
      <c r="A36" s="1" t="s">
        <v>327</v>
      </c>
      <c r="B36" s="1" t="s">
        <v>45</v>
      </c>
      <c r="D36" s="1" t="s">
        <v>333</v>
      </c>
      <c r="F36" s="9" t="s">
        <v>408</v>
      </c>
      <c r="G36" s="1" t="s">
        <v>241</v>
      </c>
      <c r="I36" s="2">
        <v>44252</v>
      </c>
      <c r="J36" s="4">
        <v>44399</v>
      </c>
      <c r="K36" s="1" t="s">
        <v>40</v>
      </c>
      <c r="L36" s="5">
        <v>23110000</v>
      </c>
      <c r="M36" s="6" t="s">
        <v>475</v>
      </c>
      <c r="N36" s="25">
        <v>62934</v>
      </c>
      <c r="O36" s="26">
        <v>173325</v>
      </c>
      <c r="P36" s="26">
        <v>138608</v>
      </c>
      <c r="Q36" s="26">
        <v>39175</v>
      </c>
      <c r="R36" s="26">
        <v>0</v>
      </c>
      <c r="S36" s="26">
        <v>0</v>
      </c>
      <c r="T36" s="26">
        <f t="shared" si="0"/>
        <v>414042</v>
      </c>
      <c r="U36" s="25">
        <v>41534</v>
      </c>
      <c r="V36" s="27">
        <v>0</v>
      </c>
      <c r="W36" s="26">
        <v>12175</v>
      </c>
      <c r="X36" s="26">
        <v>0</v>
      </c>
      <c r="Y36" s="27">
        <v>0</v>
      </c>
      <c r="Z36" s="31"/>
    </row>
    <row r="37" spans="1:26" x14ac:dyDescent="0.2">
      <c r="A37" s="1" t="s">
        <v>328</v>
      </c>
      <c r="B37" s="1" t="s">
        <v>73</v>
      </c>
      <c r="C37" s="1" t="s">
        <v>63</v>
      </c>
      <c r="D37" s="1" t="s">
        <v>334</v>
      </c>
      <c r="F37" s="9" t="str">
        <f>CONCATENATE(B37," Parish ",C37,IF(ISBLANK(D37),"",", "),D37,IF(ISBLANK(H37),"",H37))</f>
        <v xml:space="preserve">St. James Parish School Board, Consolidated School District </v>
      </c>
      <c r="G37" s="1" t="s">
        <v>63</v>
      </c>
      <c r="I37" s="2">
        <v>44252</v>
      </c>
      <c r="J37" s="4">
        <v>44405</v>
      </c>
      <c r="K37" s="1" t="s">
        <v>40</v>
      </c>
      <c r="L37" s="5">
        <v>61730000</v>
      </c>
      <c r="M37" s="6" t="s">
        <v>43</v>
      </c>
      <c r="N37" s="25">
        <v>84985</v>
      </c>
      <c r="O37" s="26">
        <v>493840</v>
      </c>
      <c r="P37" s="26">
        <v>285713</v>
      </c>
      <c r="Q37" s="26">
        <v>140611</v>
      </c>
      <c r="R37" s="26">
        <v>0</v>
      </c>
      <c r="S37" s="26">
        <v>0</v>
      </c>
      <c r="T37" s="26">
        <f t="shared" ref="T37:T68" si="2">SUM(N37:S37)</f>
        <v>1005149</v>
      </c>
      <c r="U37" s="25">
        <v>62485</v>
      </c>
      <c r="V37" s="27">
        <v>0</v>
      </c>
      <c r="W37" s="26">
        <v>28381</v>
      </c>
      <c r="X37" s="26">
        <v>0</v>
      </c>
      <c r="Y37" s="27">
        <v>63230</v>
      </c>
      <c r="Z37" s="31"/>
    </row>
    <row r="38" spans="1:26" x14ac:dyDescent="0.2">
      <c r="A38" s="1" t="s">
        <v>329</v>
      </c>
      <c r="B38" s="1" t="s">
        <v>62</v>
      </c>
      <c r="C38" s="1" t="s">
        <v>63</v>
      </c>
      <c r="D38" s="1" t="s">
        <v>335</v>
      </c>
      <c r="F38" s="9" t="str">
        <f>CONCATENATE(B38," Parish ",C38,IF(ISBLANK(D38),"",", "),D38,IF(ISBLANK(H38),"",H38))</f>
        <v>Livingston Parish School Board, School District No. 1</v>
      </c>
      <c r="G38" s="1" t="s">
        <v>63</v>
      </c>
      <c r="I38" s="2">
        <v>44252</v>
      </c>
      <c r="J38" s="4">
        <v>44434</v>
      </c>
      <c r="K38" s="1" t="s">
        <v>40</v>
      </c>
      <c r="L38" s="5">
        <v>13000000</v>
      </c>
      <c r="M38" s="6" t="s">
        <v>475</v>
      </c>
      <c r="N38" s="25">
        <v>58370</v>
      </c>
      <c r="O38" s="26">
        <v>100750</v>
      </c>
      <c r="P38" s="26">
        <v>36311</v>
      </c>
      <c r="Q38" s="26">
        <v>57775</v>
      </c>
      <c r="R38" s="26">
        <v>0</v>
      </c>
      <c r="S38" s="26">
        <v>0</v>
      </c>
      <c r="T38" s="26">
        <f t="shared" si="2"/>
        <v>253206</v>
      </c>
      <c r="U38" s="25">
        <v>38370</v>
      </c>
      <c r="V38" s="27">
        <v>0</v>
      </c>
      <c r="W38" s="26">
        <v>7275</v>
      </c>
      <c r="X38" s="26">
        <v>0</v>
      </c>
      <c r="Y38" s="27">
        <v>26000</v>
      </c>
      <c r="Z38" s="31"/>
    </row>
    <row r="39" spans="1:26" x14ac:dyDescent="0.2">
      <c r="A39" s="1" t="s">
        <v>330</v>
      </c>
      <c r="B39" s="1" t="s">
        <v>331</v>
      </c>
      <c r="C39" s="1" t="s">
        <v>332</v>
      </c>
      <c r="F39" s="9" t="str">
        <f t="shared" ref="F39:F45" si="3">CONCATENATE(B39," Parish, ",C39,IF(ISBLANK(D39),"",", "),D39,IF(ISBLANK(H39),"",H39))</f>
        <v>Allen Parish, Town of Kinder (DEQ Project)</v>
      </c>
      <c r="G39" s="1" t="s">
        <v>39</v>
      </c>
      <c r="H39" s="1" t="s">
        <v>111</v>
      </c>
      <c r="I39" s="2">
        <v>44273</v>
      </c>
      <c r="J39" s="4">
        <v>44434</v>
      </c>
      <c r="K39" s="1" t="s">
        <v>34</v>
      </c>
      <c r="L39" s="5">
        <v>3350000</v>
      </c>
      <c r="M39" s="6" t="s">
        <v>35</v>
      </c>
      <c r="N39" s="25">
        <v>45277</v>
      </c>
      <c r="O39" s="26">
        <v>0</v>
      </c>
      <c r="P39" s="26">
        <v>0</v>
      </c>
      <c r="Q39" s="26">
        <v>4535</v>
      </c>
      <c r="R39" s="26">
        <v>350000</v>
      </c>
      <c r="S39" s="26">
        <v>0</v>
      </c>
      <c r="T39" s="26">
        <f t="shared" si="2"/>
        <v>399812</v>
      </c>
      <c r="U39" s="25">
        <v>33092</v>
      </c>
      <c r="V39" s="27">
        <v>0</v>
      </c>
      <c r="W39" s="26">
        <v>2035</v>
      </c>
      <c r="X39" s="26">
        <v>0</v>
      </c>
      <c r="Y39" s="27">
        <v>0</v>
      </c>
      <c r="Z39" s="31"/>
    </row>
    <row r="40" spans="1:26" x14ac:dyDescent="0.2">
      <c r="A40" s="1" t="s">
        <v>174</v>
      </c>
      <c r="B40" s="1" t="s">
        <v>31</v>
      </c>
      <c r="C40" s="1" t="s">
        <v>63</v>
      </c>
      <c r="D40" s="1" t="s">
        <v>133</v>
      </c>
      <c r="F40" s="9" t="str">
        <f>CONCATENATE(B40," Parish ",C40,IF(ISBLANK(D40),"",", "),D40,IF(ISBLANK(H40),"",H40))</f>
        <v>Iberia Parish School Board, Parishwide School District</v>
      </c>
      <c r="G40" s="1" t="s">
        <v>63</v>
      </c>
      <c r="I40" s="2">
        <v>44273</v>
      </c>
      <c r="J40" s="4">
        <v>44447</v>
      </c>
      <c r="K40" s="1" t="s">
        <v>40</v>
      </c>
      <c r="L40" s="5">
        <v>6490000</v>
      </c>
      <c r="M40" s="6" t="s">
        <v>43</v>
      </c>
      <c r="N40" s="25">
        <v>65245</v>
      </c>
      <c r="O40" s="26">
        <v>51920</v>
      </c>
      <c r="P40" s="26">
        <v>0</v>
      </c>
      <c r="Q40" s="26">
        <v>34796</v>
      </c>
      <c r="R40" s="26">
        <v>0</v>
      </c>
      <c r="S40" s="26">
        <v>0</v>
      </c>
      <c r="T40" s="26">
        <f t="shared" si="2"/>
        <v>151961</v>
      </c>
      <c r="U40" s="25">
        <v>45245</v>
      </c>
      <c r="V40" s="27">
        <v>0</v>
      </c>
      <c r="W40" s="26">
        <v>3844</v>
      </c>
      <c r="X40" s="26">
        <v>0</v>
      </c>
      <c r="Y40" s="26">
        <v>6490</v>
      </c>
      <c r="Z40" s="31"/>
    </row>
    <row r="41" spans="1:26" x14ac:dyDescent="0.2">
      <c r="A41" s="1" t="s">
        <v>336</v>
      </c>
      <c r="B41" s="1" t="s">
        <v>42</v>
      </c>
      <c r="C41" s="1" t="s">
        <v>352</v>
      </c>
      <c r="F41" s="9" t="str">
        <f t="shared" si="3"/>
        <v xml:space="preserve">Calcasieu Parish, West Calcasieu Parish Community Center Authority </v>
      </c>
      <c r="G41" s="1" t="s">
        <v>242</v>
      </c>
      <c r="I41" s="2">
        <v>44301</v>
      </c>
      <c r="J41" s="4">
        <v>44455</v>
      </c>
      <c r="K41" s="1" t="s">
        <v>34</v>
      </c>
      <c r="L41" s="5">
        <v>4870000</v>
      </c>
      <c r="M41" s="6" t="s">
        <v>43</v>
      </c>
      <c r="N41" s="25">
        <v>74043</v>
      </c>
      <c r="O41" s="26">
        <v>24350</v>
      </c>
      <c r="P41" s="26">
        <v>0</v>
      </c>
      <c r="Q41" s="26">
        <v>24031</v>
      </c>
      <c r="R41" s="26">
        <v>0</v>
      </c>
      <c r="S41" s="26">
        <v>0</v>
      </c>
      <c r="T41" s="26">
        <f t="shared" si="2"/>
        <v>122424</v>
      </c>
      <c r="U41" s="25">
        <v>38843</v>
      </c>
      <c r="V41" s="27">
        <v>0</v>
      </c>
      <c r="W41" s="26">
        <v>2947</v>
      </c>
      <c r="X41" s="26">
        <v>0</v>
      </c>
      <c r="Y41" s="27">
        <v>15000</v>
      </c>
      <c r="Z41" s="31"/>
    </row>
    <row r="42" spans="1:26" x14ac:dyDescent="0.2">
      <c r="A42" s="1" t="s">
        <v>457</v>
      </c>
      <c r="B42" s="1" t="s">
        <v>45</v>
      </c>
      <c r="C42" s="1" t="s">
        <v>63</v>
      </c>
      <c r="D42" s="1" t="s">
        <v>435</v>
      </c>
      <c r="F42" s="9" t="str">
        <f>CONCATENATE(B42," Parish ",C42,IF(ISBLANK(D42),"",", "),D42,IF(ISBLANK(H42),"",H42))</f>
        <v>St. Tammany Parish School Board, Parishwide School District No. 12</v>
      </c>
      <c r="G42" s="1" t="s">
        <v>63</v>
      </c>
      <c r="I42" s="2">
        <v>44301</v>
      </c>
      <c r="J42" s="4">
        <v>44434</v>
      </c>
      <c r="K42" s="1" t="s">
        <v>40</v>
      </c>
      <c r="L42" s="5">
        <v>9850000</v>
      </c>
      <c r="M42" s="6" t="s">
        <v>43</v>
      </c>
      <c r="N42" s="25">
        <v>144204</v>
      </c>
      <c r="O42" s="26">
        <v>102210</v>
      </c>
      <c r="P42" s="26">
        <v>0</v>
      </c>
      <c r="Q42" s="26">
        <v>60456</v>
      </c>
      <c r="R42" s="26">
        <v>0</v>
      </c>
      <c r="S42" s="26">
        <v>0</v>
      </c>
      <c r="T42" s="26">
        <f t="shared" si="2"/>
        <v>306870</v>
      </c>
      <c r="U42" s="25">
        <v>104204</v>
      </c>
      <c r="V42" s="27">
        <v>0</v>
      </c>
      <c r="W42" s="26">
        <v>12523</v>
      </c>
      <c r="X42" s="26">
        <v>0</v>
      </c>
      <c r="Y42" s="27">
        <v>0</v>
      </c>
      <c r="Z42" s="31"/>
    </row>
    <row r="43" spans="1:26" x14ac:dyDescent="0.2">
      <c r="A43" s="1" t="s">
        <v>337</v>
      </c>
      <c r="B43" s="1" t="s">
        <v>145</v>
      </c>
      <c r="C43" s="1" t="s">
        <v>353</v>
      </c>
      <c r="F43" s="9" t="str">
        <f t="shared" si="3"/>
        <v xml:space="preserve">Iberville Parish, Town of White Castle </v>
      </c>
      <c r="G43" s="1" t="s">
        <v>39</v>
      </c>
      <c r="I43" s="2">
        <v>44301</v>
      </c>
      <c r="J43" s="4">
        <v>44797</v>
      </c>
      <c r="K43" s="1" t="s">
        <v>40</v>
      </c>
      <c r="L43" s="5">
        <v>2375000</v>
      </c>
      <c r="M43" s="6" t="s">
        <v>43</v>
      </c>
      <c r="N43" s="25">
        <v>49656</v>
      </c>
      <c r="O43" s="26">
        <v>41563</v>
      </c>
      <c r="P43" s="26">
        <v>0</v>
      </c>
      <c r="Q43" s="26">
        <v>16919</v>
      </c>
      <c r="R43" s="26">
        <v>0</v>
      </c>
      <c r="S43" s="26">
        <v>0</v>
      </c>
      <c r="T43" s="26">
        <f t="shared" si="2"/>
        <v>108138</v>
      </c>
      <c r="U43" s="25">
        <v>30438</v>
      </c>
      <c r="V43" s="27">
        <v>0</v>
      </c>
      <c r="W43" s="26">
        <v>1450</v>
      </c>
      <c r="X43" s="26">
        <v>9500</v>
      </c>
      <c r="Y43" s="27">
        <v>0</v>
      </c>
      <c r="Z43" s="31"/>
    </row>
    <row r="44" spans="1:26" x14ac:dyDescent="0.2">
      <c r="A44" s="1" t="s">
        <v>338</v>
      </c>
      <c r="B44" s="1" t="s">
        <v>324</v>
      </c>
      <c r="C44" s="1" t="s">
        <v>66</v>
      </c>
      <c r="F44" s="9" t="str">
        <f>CONCATENATE(B44," ",C44,IF(ISBLANK(D44),"",", "),D44,IF(ISBLANK(H44),"",H44))</f>
        <v>St. Mary Parish Council</v>
      </c>
      <c r="G44" s="1" t="s">
        <v>7</v>
      </c>
      <c r="I44" s="2">
        <v>44301</v>
      </c>
      <c r="J44" s="4">
        <v>44378</v>
      </c>
      <c r="K44" s="1" t="s">
        <v>34</v>
      </c>
      <c r="L44" s="5">
        <v>1000000</v>
      </c>
      <c r="M44" s="6" t="s">
        <v>35</v>
      </c>
      <c r="N44" s="25">
        <v>17000</v>
      </c>
      <c r="O44" s="26">
        <v>15000</v>
      </c>
      <c r="P44" s="26">
        <v>0</v>
      </c>
      <c r="Q44" s="26">
        <v>3125</v>
      </c>
      <c r="R44" s="26">
        <v>0</v>
      </c>
      <c r="S44" s="26">
        <v>0</v>
      </c>
      <c r="T44" s="26">
        <f t="shared" si="2"/>
        <v>35125</v>
      </c>
      <c r="U44" s="25">
        <v>17000</v>
      </c>
      <c r="V44" s="27">
        <v>0</v>
      </c>
      <c r="W44" s="26">
        <v>625</v>
      </c>
      <c r="X44" s="26">
        <v>0</v>
      </c>
      <c r="Y44" s="27">
        <v>0</v>
      </c>
      <c r="Z44" s="31"/>
    </row>
    <row r="45" spans="1:26" x14ac:dyDescent="0.2">
      <c r="A45" s="1" t="s">
        <v>339</v>
      </c>
      <c r="B45" s="1" t="s">
        <v>97</v>
      </c>
      <c r="C45" s="1" t="s">
        <v>354</v>
      </c>
      <c r="D45" s="1" t="s">
        <v>360</v>
      </c>
      <c r="F45" s="9" t="str">
        <f t="shared" si="3"/>
        <v>East Baton Rouge Parish, Zachary Community School Board, Zachary Community School District No. 1</v>
      </c>
      <c r="G45" s="1" t="s">
        <v>63</v>
      </c>
      <c r="I45" s="2">
        <v>44301</v>
      </c>
      <c r="J45" s="4">
        <v>44398</v>
      </c>
      <c r="K45" s="1" t="s">
        <v>40</v>
      </c>
      <c r="L45" s="5">
        <v>9295000</v>
      </c>
      <c r="M45" s="6" t="s">
        <v>43</v>
      </c>
      <c r="N45" s="25">
        <v>57615</v>
      </c>
      <c r="O45" s="26">
        <v>69713</v>
      </c>
      <c r="P45" s="26">
        <v>0</v>
      </c>
      <c r="Q45" s="26">
        <v>49127</v>
      </c>
      <c r="R45" s="26">
        <v>0</v>
      </c>
      <c r="S45" s="26">
        <v>0</v>
      </c>
      <c r="T45" s="26">
        <f t="shared" si="2"/>
        <v>176455</v>
      </c>
      <c r="U45" s="25">
        <v>50115</v>
      </c>
      <c r="V45" s="27">
        <v>7500</v>
      </c>
      <c r="W45" s="26">
        <v>5387</v>
      </c>
      <c r="X45" s="26">
        <v>0</v>
      </c>
      <c r="Y45" s="27">
        <v>18590</v>
      </c>
      <c r="Z45" s="31"/>
    </row>
    <row r="46" spans="1:26" x14ac:dyDescent="0.2">
      <c r="A46" s="1" t="s">
        <v>340</v>
      </c>
      <c r="B46" s="1" t="s">
        <v>65</v>
      </c>
      <c r="C46" s="1" t="s">
        <v>66</v>
      </c>
      <c r="D46" s="1" t="s">
        <v>204</v>
      </c>
      <c r="F46" s="9" t="str">
        <f>CONCATENATE(B46,"",C46,IF(ISBLANK(D46),"",", "),D46,IF(ISBLANK(H46),"",H46))</f>
        <v>St. Charles Parish Council, Consolidated Waterworks District No. 1</v>
      </c>
      <c r="G46" s="1" t="s">
        <v>241</v>
      </c>
      <c r="I46" s="2">
        <v>44301</v>
      </c>
      <c r="J46" s="4">
        <v>44391</v>
      </c>
      <c r="K46" s="1" t="s">
        <v>40</v>
      </c>
      <c r="L46" s="5">
        <v>15025000</v>
      </c>
      <c r="M46" s="6" t="s">
        <v>43</v>
      </c>
      <c r="N46" s="25">
        <v>80169</v>
      </c>
      <c r="O46" s="26">
        <v>151250</v>
      </c>
      <c r="P46" s="26">
        <v>93365</v>
      </c>
      <c r="Q46" s="26">
        <v>48918</v>
      </c>
      <c r="R46" s="26">
        <v>0</v>
      </c>
      <c r="S46" s="26">
        <v>0</v>
      </c>
      <c r="T46" s="26">
        <f t="shared" si="2"/>
        <v>373702</v>
      </c>
      <c r="U46" s="25">
        <v>60169</v>
      </c>
      <c r="V46" s="27">
        <v>20000</v>
      </c>
      <c r="W46" s="26">
        <v>8288</v>
      </c>
      <c r="X46" s="26">
        <v>0</v>
      </c>
      <c r="Y46" s="27">
        <v>30050</v>
      </c>
      <c r="Z46" s="31"/>
    </row>
    <row r="47" spans="1:26" x14ac:dyDescent="0.2">
      <c r="A47" s="1" t="s">
        <v>264</v>
      </c>
      <c r="B47" s="1" t="s">
        <v>280</v>
      </c>
      <c r="C47" s="1" t="s">
        <v>63</v>
      </c>
      <c r="D47" s="1" t="s">
        <v>291</v>
      </c>
      <c r="F47" s="9" t="str">
        <f>CONCATENATE(B47," Parish ",C47,IF(ISBLANK(D47),"",", "),D47,IF(ISBLANK(H47),"",H47))</f>
        <v>Sabine Parish School Board, Many School District No. 34</v>
      </c>
      <c r="G47" s="1" t="s">
        <v>63</v>
      </c>
      <c r="I47" s="2">
        <v>44301</v>
      </c>
      <c r="J47" s="4">
        <v>44490</v>
      </c>
      <c r="K47" s="1" t="s">
        <v>40</v>
      </c>
      <c r="L47" s="5">
        <v>11745000</v>
      </c>
      <c r="M47" s="6" t="s">
        <v>43</v>
      </c>
      <c r="N47" s="25">
        <v>84015</v>
      </c>
      <c r="O47" s="26">
        <v>80588</v>
      </c>
      <c r="P47" s="26">
        <v>35525</v>
      </c>
      <c r="Q47" s="26">
        <v>48193</v>
      </c>
      <c r="R47" s="26">
        <v>0</v>
      </c>
      <c r="S47" s="26">
        <v>0</v>
      </c>
      <c r="T47" s="26">
        <f t="shared" si="2"/>
        <v>248321</v>
      </c>
      <c r="U47" s="25">
        <v>56515</v>
      </c>
      <c r="V47" s="27">
        <v>7500</v>
      </c>
      <c r="W47" s="26">
        <v>6648</v>
      </c>
      <c r="X47" s="26">
        <v>0</v>
      </c>
      <c r="Y47" s="27">
        <v>11745</v>
      </c>
      <c r="Z47" s="31"/>
    </row>
    <row r="48" spans="1:26" x14ac:dyDescent="0.2">
      <c r="A48" s="1" t="s">
        <v>341</v>
      </c>
      <c r="B48" s="1" t="s">
        <v>349</v>
      </c>
      <c r="C48" s="1" t="s">
        <v>355</v>
      </c>
      <c r="F48" s="9" t="str">
        <f>CONCATENATE(B48,"Parish, ",C48,IF(ISBLANK(D48),"",", "),D48,IF(ISBLANK(H48),"",H48))</f>
        <v>Madison Parish, City of Tallulah</v>
      </c>
      <c r="G48" s="1" t="s">
        <v>39</v>
      </c>
      <c r="I48" s="2">
        <v>44301</v>
      </c>
      <c r="J48" s="4">
        <v>44406</v>
      </c>
      <c r="K48" s="1" t="s">
        <v>34</v>
      </c>
      <c r="L48" s="5">
        <v>7095000</v>
      </c>
      <c r="M48" s="6" t="s">
        <v>43</v>
      </c>
      <c r="N48" s="25">
        <v>69718</v>
      </c>
      <c r="O48" s="26">
        <v>97566</v>
      </c>
      <c r="P48" s="26">
        <v>0</v>
      </c>
      <c r="Q48" s="26">
        <v>33477</v>
      </c>
      <c r="R48" s="26">
        <v>0</v>
      </c>
      <c r="S48" s="26">
        <v>0</v>
      </c>
      <c r="T48" s="26">
        <f t="shared" si="2"/>
        <v>200761</v>
      </c>
      <c r="U48" s="25">
        <v>45718</v>
      </c>
      <c r="V48" s="27">
        <v>16500</v>
      </c>
      <c r="W48" s="26">
        <v>4177</v>
      </c>
      <c r="X48" s="26">
        <v>0</v>
      </c>
      <c r="Y48" s="27">
        <v>21285</v>
      </c>
      <c r="Z48" s="31"/>
    </row>
    <row r="49" spans="1:26" x14ac:dyDescent="0.2">
      <c r="A49" s="1" t="s">
        <v>516</v>
      </c>
      <c r="B49" s="1" t="s">
        <v>517</v>
      </c>
      <c r="C49" s="1" t="s">
        <v>518</v>
      </c>
      <c r="F49" s="9" t="str">
        <f>CONCATENATE(B49,"Parish, ",C49,IF(ISBLANK(D49),"",", "),D49,IF(ISBLANK(H49),"",H49))</f>
        <v>Richland Parish, Town of Delhi</v>
      </c>
      <c r="G49" s="1" t="s">
        <v>39</v>
      </c>
      <c r="I49" s="2">
        <v>44301</v>
      </c>
      <c r="J49" s="4">
        <v>44736</v>
      </c>
      <c r="K49" s="1" t="s">
        <v>34</v>
      </c>
      <c r="L49" s="5">
        <v>4310000</v>
      </c>
      <c r="M49" s="6" t="s">
        <v>35</v>
      </c>
      <c r="N49" s="25">
        <v>42705</v>
      </c>
      <c r="O49" s="26">
        <v>53875</v>
      </c>
      <c r="P49" s="26">
        <v>0</v>
      </c>
      <c r="Q49" s="26">
        <v>5489</v>
      </c>
      <c r="R49" s="26">
        <v>0</v>
      </c>
      <c r="S49" s="26">
        <v>0</v>
      </c>
      <c r="T49" s="26">
        <f t="shared" si="2"/>
        <v>102069</v>
      </c>
      <c r="U49" s="25">
        <v>37705</v>
      </c>
      <c r="V49" s="27">
        <v>0</v>
      </c>
      <c r="W49" s="26">
        <v>2611</v>
      </c>
      <c r="X49" s="26">
        <v>0</v>
      </c>
      <c r="Y49" s="27">
        <v>2300</v>
      </c>
      <c r="Z49" s="31"/>
    </row>
    <row r="50" spans="1:26" x14ac:dyDescent="0.2">
      <c r="A50" s="1" t="s">
        <v>483</v>
      </c>
      <c r="B50" s="1" t="s">
        <v>484</v>
      </c>
      <c r="D50" s="1" t="s">
        <v>293</v>
      </c>
      <c r="F50" s="9" t="s">
        <v>485</v>
      </c>
      <c r="G50" s="1" t="s">
        <v>241</v>
      </c>
      <c r="I50" s="2">
        <v>44336</v>
      </c>
      <c r="J50" s="4">
        <v>44727</v>
      </c>
      <c r="K50" s="1" t="s">
        <v>34</v>
      </c>
      <c r="L50" s="5">
        <v>5000000</v>
      </c>
      <c r="M50" s="6" t="s">
        <v>35</v>
      </c>
      <c r="N50" s="25">
        <v>33948</v>
      </c>
      <c r="O50" s="26">
        <v>0</v>
      </c>
      <c r="P50" s="26">
        <v>0</v>
      </c>
      <c r="Q50" s="26">
        <v>5775</v>
      </c>
      <c r="R50" s="26">
        <v>317500</v>
      </c>
      <c r="S50" s="26">
        <v>0</v>
      </c>
      <c r="T50" s="26">
        <f t="shared" si="2"/>
        <v>357223</v>
      </c>
      <c r="U50" s="25">
        <v>33948</v>
      </c>
      <c r="V50" s="27">
        <v>0</v>
      </c>
      <c r="W50" s="26">
        <v>3025</v>
      </c>
      <c r="X50" s="26">
        <v>0</v>
      </c>
      <c r="Y50" s="27">
        <v>0</v>
      </c>
      <c r="Z50" s="31"/>
    </row>
    <row r="51" spans="1:26" x14ac:dyDescent="0.2">
      <c r="A51" s="1" t="s">
        <v>342</v>
      </c>
      <c r="B51" s="1" t="s">
        <v>281</v>
      </c>
      <c r="C51" s="1" t="s">
        <v>63</v>
      </c>
      <c r="F51" s="9" t="str">
        <f>CONCATENATE(B51," Parish ",C51,IF(ISBLANK(D51),"",", "),D51,IF(ISBLANK(H51),"",H51))</f>
        <v>Evangeline Parish School Board</v>
      </c>
      <c r="G51" s="1" t="s">
        <v>63</v>
      </c>
      <c r="I51" s="2">
        <v>44364</v>
      </c>
      <c r="J51" s="4">
        <v>44385</v>
      </c>
      <c r="K51" s="1" t="s">
        <v>34</v>
      </c>
      <c r="L51" s="5">
        <v>4600000</v>
      </c>
      <c r="M51" s="6" t="s">
        <v>67</v>
      </c>
      <c r="N51" s="25">
        <v>24093</v>
      </c>
      <c r="O51" s="26">
        <v>0</v>
      </c>
      <c r="P51" s="26">
        <v>0</v>
      </c>
      <c r="Q51" s="26">
        <v>4091</v>
      </c>
      <c r="R51" s="26">
        <v>0</v>
      </c>
      <c r="S51" s="26">
        <v>0</v>
      </c>
      <c r="T51" s="26">
        <f t="shared" si="2"/>
        <v>28184</v>
      </c>
      <c r="U51" s="25">
        <v>24093</v>
      </c>
      <c r="V51" s="27">
        <v>0</v>
      </c>
      <c r="W51" s="26">
        <v>2785</v>
      </c>
      <c r="X51" s="26">
        <v>0</v>
      </c>
      <c r="Y51" s="27">
        <v>0</v>
      </c>
      <c r="Z51" s="31"/>
    </row>
    <row r="52" spans="1:26" x14ac:dyDescent="0.2">
      <c r="A52" s="1" t="s">
        <v>265</v>
      </c>
      <c r="B52" s="1" t="s">
        <v>280</v>
      </c>
      <c r="D52" s="1" t="s">
        <v>292</v>
      </c>
      <c r="F52" s="9" t="s">
        <v>304</v>
      </c>
      <c r="G52" s="1" t="s">
        <v>241</v>
      </c>
      <c r="H52" s="1" t="s">
        <v>295</v>
      </c>
      <c r="I52" s="2">
        <v>44336</v>
      </c>
      <c r="J52" s="4">
        <v>44481</v>
      </c>
      <c r="K52" s="1" t="s">
        <v>34</v>
      </c>
      <c r="L52" s="5">
        <v>2855000</v>
      </c>
      <c r="M52" s="6" t="s">
        <v>35</v>
      </c>
      <c r="N52" s="25">
        <v>40298</v>
      </c>
      <c r="O52" s="26">
        <v>0</v>
      </c>
      <c r="P52" s="26">
        <v>0</v>
      </c>
      <c r="Q52" s="26">
        <v>4238</v>
      </c>
      <c r="R52" s="26">
        <v>335950</v>
      </c>
      <c r="S52" s="26">
        <v>0</v>
      </c>
      <c r="T52" s="26">
        <f t="shared" si="2"/>
        <v>380486</v>
      </c>
      <c r="U52" s="25">
        <v>28881</v>
      </c>
      <c r="V52" s="27">
        <v>0</v>
      </c>
      <c r="W52" s="26">
        <v>1738</v>
      </c>
      <c r="X52" s="26">
        <v>0</v>
      </c>
      <c r="Y52" s="27">
        <v>0</v>
      </c>
      <c r="Z52" s="31"/>
    </row>
    <row r="53" spans="1:26" x14ac:dyDescent="0.2">
      <c r="A53" s="1" t="s">
        <v>343</v>
      </c>
      <c r="B53" s="1" t="s">
        <v>350</v>
      </c>
      <c r="C53" s="1" t="s">
        <v>356</v>
      </c>
      <c r="F53" s="9" t="str">
        <f>CONCATENATE(B53," Parish, ",C53,IF(ISBLANK(D53),"",", "),D53,IF(ISBLANK(H53),"",H53))</f>
        <v>West Baton Rouge Parish, City of Port Allen</v>
      </c>
      <c r="G53" s="1" t="s">
        <v>39</v>
      </c>
      <c r="I53" s="2">
        <v>44336</v>
      </c>
      <c r="J53" s="4">
        <v>44378</v>
      </c>
      <c r="K53" s="1" t="s">
        <v>34</v>
      </c>
      <c r="L53" s="5">
        <v>1645000</v>
      </c>
      <c r="M53" s="6" t="s">
        <v>43</v>
      </c>
      <c r="N53" s="25">
        <v>39963</v>
      </c>
      <c r="O53" s="26">
        <v>16450</v>
      </c>
      <c r="P53" s="26">
        <v>0</v>
      </c>
      <c r="Q53" s="26">
        <v>9915</v>
      </c>
      <c r="R53" s="26">
        <v>0</v>
      </c>
      <c r="S53" s="26">
        <v>0</v>
      </c>
      <c r="T53" s="26">
        <f t="shared" si="2"/>
        <v>66328</v>
      </c>
      <c r="U53" s="25">
        <v>24963</v>
      </c>
      <c r="V53" s="27">
        <v>15000</v>
      </c>
      <c r="W53" s="26">
        <v>1012</v>
      </c>
      <c r="X53" s="26">
        <v>0</v>
      </c>
      <c r="Y53" s="27">
        <v>7403</v>
      </c>
      <c r="Z53" s="31"/>
    </row>
    <row r="54" spans="1:26" x14ac:dyDescent="0.2">
      <c r="A54" s="1" t="s">
        <v>175</v>
      </c>
      <c r="B54" s="1" t="s">
        <v>189</v>
      </c>
      <c r="C54" s="1" t="s">
        <v>63</v>
      </c>
      <c r="F54" s="9" t="str">
        <f>CONCATENATE(B54," Parish ",C54,IF(ISBLANK(D54),"",", "),D54,IF(ISBLANK(H54),"",H54))</f>
        <v>Jefferson Parish School Board</v>
      </c>
      <c r="G54" s="1" t="s">
        <v>63</v>
      </c>
      <c r="I54" s="2">
        <v>44336</v>
      </c>
      <c r="J54" s="4">
        <v>44441</v>
      </c>
      <c r="K54" s="1" t="s">
        <v>40</v>
      </c>
      <c r="L54" s="5">
        <v>36625000</v>
      </c>
      <c r="M54" s="6" t="s">
        <v>43</v>
      </c>
      <c r="N54" s="25">
        <v>106369</v>
      </c>
      <c r="O54" s="26">
        <v>219750</v>
      </c>
      <c r="P54" s="26">
        <v>0</v>
      </c>
      <c r="Q54" s="26">
        <v>64356</v>
      </c>
      <c r="R54" s="26">
        <v>0</v>
      </c>
      <c r="S54" s="26">
        <v>0</v>
      </c>
      <c r="T54" s="26">
        <f t="shared" si="2"/>
        <v>390475</v>
      </c>
      <c r="U54" s="25">
        <v>76369</v>
      </c>
      <c r="V54" s="27">
        <v>10000</v>
      </c>
      <c r="W54" s="26">
        <v>18256</v>
      </c>
      <c r="X54" s="26">
        <v>0</v>
      </c>
      <c r="Y54" s="26">
        <v>0</v>
      </c>
      <c r="Z54" s="31"/>
    </row>
    <row r="55" spans="1:26" x14ac:dyDescent="0.2">
      <c r="A55" s="1" t="s">
        <v>345</v>
      </c>
      <c r="B55" s="1" t="s">
        <v>351</v>
      </c>
      <c r="C55" s="1" t="s">
        <v>66</v>
      </c>
      <c r="F55" s="9" t="str">
        <f>CONCATENATE(B55," ",C55,IF(ISBLANK(D55),"",", "),D55,IF(ISBLANK(H55),"",H55))</f>
        <v>Plaquemines Parish Council</v>
      </c>
      <c r="G55" s="1" t="s">
        <v>7</v>
      </c>
      <c r="I55" s="2">
        <v>44336</v>
      </c>
      <c r="J55" s="4">
        <v>44385</v>
      </c>
      <c r="K55" s="1" t="s">
        <v>34</v>
      </c>
      <c r="L55" s="5">
        <v>6000000</v>
      </c>
      <c r="M55" s="6" t="s">
        <v>67</v>
      </c>
      <c r="N55" s="25">
        <v>22000</v>
      </c>
      <c r="O55" s="26">
        <v>0</v>
      </c>
      <c r="P55" s="26">
        <v>0</v>
      </c>
      <c r="Q55" s="26">
        <v>2500</v>
      </c>
      <c r="R55" s="26">
        <v>0</v>
      </c>
      <c r="S55" s="26">
        <v>0</v>
      </c>
      <c r="T55" s="26">
        <f t="shared" si="2"/>
        <v>24500</v>
      </c>
      <c r="U55" s="25">
        <v>22000</v>
      </c>
      <c r="V55" s="27">
        <v>0</v>
      </c>
      <c r="W55" s="26">
        <v>0</v>
      </c>
      <c r="X55" s="26">
        <v>0</v>
      </c>
      <c r="Y55" s="27">
        <v>0</v>
      </c>
      <c r="Z55" s="31"/>
    </row>
    <row r="56" spans="1:26" x14ac:dyDescent="0.2">
      <c r="A56" s="1" t="s">
        <v>346</v>
      </c>
      <c r="B56" s="1" t="s">
        <v>42</v>
      </c>
      <c r="C56" s="1" t="s">
        <v>357</v>
      </c>
      <c r="F56" s="9" t="str">
        <f>CONCATENATE(B56," Parish, ",C56,IF(ISBLANK(D56),"",", "),D56,IF(ISBLANK(H56),"",H56))</f>
        <v>Calcasieu Parish, City of Westlake</v>
      </c>
      <c r="G56" s="1" t="s">
        <v>39</v>
      </c>
      <c r="I56" s="2">
        <v>44336</v>
      </c>
      <c r="J56" s="4">
        <v>44379</v>
      </c>
      <c r="K56" s="1" t="s">
        <v>34</v>
      </c>
      <c r="L56" s="5">
        <v>5785000</v>
      </c>
      <c r="M56" s="6" t="s">
        <v>43</v>
      </c>
      <c r="N56" s="25">
        <v>41933</v>
      </c>
      <c r="O56" s="26">
        <v>0</v>
      </c>
      <c r="P56" s="26">
        <v>0</v>
      </c>
      <c r="Q56" s="26">
        <v>27925</v>
      </c>
      <c r="R56" s="26">
        <v>0</v>
      </c>
      <c r="S56" s="26">
        <v>0</v>
      </c>
      <c r="T56" s="26">
        <f t="shared" si="2"/>
        <v>69858</v>
      </c>
      <c r="U56" s="25">
        <v>41933</v>
      </c>
      <c r="V56" s="27">
        <v>0</v>
      </c>
      <c r="W56" s="26">
        <v>3457</v>
      </c>
      <c r="X56" s="26">
        <v>0</v>
      </c>
      <c r="Y56" s="27">
        <v>18800</v>
      </c>
      <c r="Z56" s="31"/>
    </row>
    <row r="57" spans="1:26" x14ac:dyDescent="0.2">
      <c r="A57" s="1" t="s">
        <v>55</v>
      </c>
      <c r="B57" s="1" t="s">
        <v>56</v>
      </c>
      <c r="C57" s="1" t="s">
        <v>57</v>
      </c>
      <c r="F57" s="9" t="str">
        <f>CONCATENATE(B57," Parish, ",C57,IF(ISBLANK(D57),"",", "),D57,IF(ISBLANK(H57),"",H57))</f>
        <v>Caddo Parish, City of Shreveport</v>
      </c>
      <c r="G57" s="1" t="s">
        <v>39</v>
      </c>
      <c r="I57" s="2">
        <v>44364</v>
      </c>
      <c r="J57" s="4">
        <v>44522</v>
      </c>
      <c r="K57" s="1" t="s">
        <v>40</v>
      </c>
      <c r="L57" s="5">
        <v>5675000</v>
      </c>
      <c r="M57" s="6" t="s">
        <v>35</v>
      </c>
      <c r="N57" s="25">
        <v>82240</v>
      </c>
      <c r="O57" s="26">
        <v>39450</v>
      </c>
      <c r="P57" s="26">
        <v>0</v>
      </c>
      <c r="Q57" s="26">
        <v>48146</v>
      </c>
      <c r="R57" s="26">
        <v>0</v>
      </c>
      <c r="S57" s="26">
        <v>0</v>
      </c>
      <c r="T57" s="26">
        <f t="shared" si="2"/>
        <v>169836</v>
      </c>
      <c r="U57" s="25">
        <v>40800</v>
      </c>
      <c r="V57" s="27">
        <v>31440</v>
      </c>
      <c r="W57" s="26">
        <v>3396</v>
      </c>
      <c r="X57" s="26">
        <v>0</v>
      </c>
      <c r="Y57" s="27">
        <v>35750</v>
      </c>
      <c r="Z57" s="31"/>
    </row>
    <row r="58" spans="1:26" x14ac:dyDescent="0.2">
      <c r="A58" s="1" t="s">
        <v>218</v>
      </c>
      <c r="B58" s="1" t="s">
        <v>207</v>
      </c>
      <c r="D58" s="1" t="s">
        <v>223</v>
      </c>
      <c r="F58" s="9" t="s">
        <v>238</v>
      </c>
      <c r="G58" s="1" t="s">
        <v>241</v>
      </c>
      <c r="I58" s="2">
        <v>44336</v>
      </c>
      <c r="J58" s="4">
        <v>44518</v>
      </c>
      <c r="K58" s="1" t="s">
        <v>40</v>
      </c>
      <c r="L58" s="5">
        <v>2000000</v>
      </c>
      <c r="M58" s="6" t="s">
        <v>35</v>
      </c>
      <c r="N58" s="25">
        <v>49625</v>
      </c>
      <c r="O58" s="26">
        <v>35000</v>
      </c>
      <c r="P58" s="26">
        <v>0</v>
      </c>
      <c r="Q58" s="26">
        <v>18225</v>
      </c>
      <c r="R58" s="26">
        <v>0</v>
      </c>
      <c r="S58" s="26">
        <v>0</v>
      </c>
      <c r="T58" s="26">
        <f t="shared" si="2"/>
        <v>102850</v>
      </c>
      <c r="U58" s="25">
        <v>28125</v>
      </c>
      <c r="V58" s="27">
        <v>18500</v>
      </c>
      <c r="W58" s="26">
        <v>1225</v>
      </c>
      <c r="X58" s="26">
        <v>0</v>
      </c>
      <c r="Y58" s="27">
        <v>8500</v>
      </c>
      <c r="Z58" s="31"/>
    </row>
    <row r="59" spans="1:26" x14ac:dyDescent="0.2">
      <c r="A59" s="1" t="s">
        <v>502</v>
      </c>
      <c r="B59" s="1" t="s">
        <v>505</v>
      </c>
      <c r="C59" s="1" t="s">
        <v>506</v>
      </c>
      <c r="F59" s="9" t="str">
        <f>CONCATENATE(B59," Parish, ",C59,IF(ISBLANK(D59),"",", "),D59,IF(ISBLANK(H59),"",H59))</f>
        <v>Morehouse Parish, City of Bastrop</v>
      </c>
      <c r="G59" s="1" t="s">
        <v>39</v>
      </c>
      <c r="I59" s="2">
        <v>44336</v>
      </c>
      <c r="J59" s="4">
        <v>44392</v>
      </c>
      <c r="K59" s="1" t="s">
        <v>34</v>
      </c>
      <c r="L59" s="5">
        <v>470000</v>
      </c>
      <c r="M59" s="6" t="s">
        <v>35</v>
      </c>
      <c r="N59" s="25">
        <v>8550</v>
      </c>
      <c r="O59" s="26">
        <v>0</v>
      </c>
      <c r="P59" s="26">
        <v>0</v>
      </c>
      <c r="Q59" s="26">
        <v>4739</v>
      </c>
      <c r="R59" s="26">
        <v>0</v>
      </c>
      <c r="S59" s="26">
        <v>0</v>
      </c>
      <c r="T59" s="26">
        <f t="shared" si="2"/>
        <v>13289</v>
      </c>
      <c r="U59" s="25">
        <v>7050</v>
      </c>
      <c r="V59" s="27">
        <v>0</v>
      </c>
      <c r="W59" s="26">
        <v>306</v>
      </c>
      <c r="X59" s="26">
        <v>0</v>
      </c>
      <c r="Y59" s="28">
        <v>3500</v>
      </c>
      <c r="Z59" s="32"/>
    </row>
    <row r="60" spans="1:26" x14ac:dyDescent="0.2">
      <c r="A60" s="1" t="s">
        <v>344</v>
      </c>
      <c r="B60" s="1" t="s">
        <v>103</v>
      </c>
      <c r="C60" s="1" t="s">
        <v>66</v>
      </c>
      <c r="F60" s="9" t="str">
        <f>CONCATENATE(B60," ",C60,IF(ISBLANK(D60),"",", "),D60,IF(ISBLANK(H60),"",H60))</f>
        <v>Terrebonne Parish Council</v>
      </c>
      <c r="G60" s="1" t="s">
        <v>7</v>
      </c>
      <c r="I60" s="2">
        <v>44336</v>
      </c>
      <c r="J60" s="4">
        <v>44406</v>
      </c>
      <c r="K60" s="1" t="s">
        <v>40</v>
      </c>
      <c r="L60" s="5">
        <v>6000000</v>
      </c>
      <c r="M60" s="1" t="s">
        <v>35</v>
      </c>
      <c r="N60" s="25">
        <v>70275</v>
      </c>
      <c r="O60" s="26">
        <v>45000</v>
      </c>
      <c r="P60" s="26">
        <v>0</v>
      </c>
      <c r="Q60" s="26">
        <v>42375</v>
      </c>
      <c r="R60" s="26">
        <v>0</v>
      </c>
      <c r="S60" s="26">
        <v>0</v>
      </c>
      <c r="T60" s="26">
        <f t="shared" si="2"/>
        <v>157650</v>
      </c>
      <c r="U60" s="25">
        <v>43275</v>
      </c>
      <c r="V60" s="27">
        <v>27000</v>
      </c>
      <c r="W60" s="26">
        <v>3575</v>
      </c>
      <c r="X60" s="26">
        <v>0</v>
      </c>
      <c r="Y60" s="28">
        <v>15000</v>
      </c>
      <c r="Z60" s="32"/>
    </row>
    <row r="61" spans="1:26" x14ac:dyDescent="0.2">
      <c r="A61" s="1" t="s">
        <v>347</v>
      </c>
      <c r="B61" s="1" t="s">
        <v>207</v>
      </c>
      <c r="C61" s="1" t="s">
        <v>358</v>
      </c>
      <c r="F61" s="9" t="str">
        <f>CONCATENATE(B61," ",C61,IF(ISBLANK(D61),"",", "),D61,IF(ISBLANK(H61),"",H61))</f>
        <v xml:space="preserve">Pointe Coupee Parish Council </v>
      </c>
      <c r="G61" s="1" t="s">
        <v>7</v>
      </c>
      <c r="I61" s="2">
        <v>44336</v>
      </c>
      <c r="J61" s="4">
        <v>44392</v>
      </c>
      <c r="K61" s="1" t="s">
        <v>34</v>
      </c>
      <c r="L61" s="5">
        <v>2500000</v>
      </c>
      <c r="M61" s="1" t="s">
        <v>43</v>
      </c>
      <c r="N61" s="25">
        <v>41375</v>
      </c>
      <c r="O61" s="26">
        <v>20000</v>
      </c>
      <c r="P61" s="26">
        <v>0</v>
      </c>
      <c r="Q61" s="26">
        <v>15536</v>
      </c>
      <c r="R61" s="26">
        <v>0</v>
      </c>
      <c r="S61" s="26">
        <v>0</v>
      </c>
      <c r="T61" s="26">
        <f t="shared" si="2"/>
        <v>76911</v>
      </c>
      <c r="U61" s="25">
        <v>31375</v>
      </c>
      <c r="V61" s="27">
        <v>10000</v>
      </c>
      <c r="W61" s="26">
        <v>1525</v>
      </c>
      <c r="X61" s="26">
        <v>0</v>
      </c>
      <c r="Y61" s="28">
        <v>10000</v>
      </c>
      <c r="Z61" s="32"/>
    </row>
    <row r="62" spans="1:26" x14ac:dyDescent="0.2">
      <c r="A62" s="1" t="s">
        <v>436</v>
      </c>
      <c r="B62" s="1" t="s">
        <v>324</v>
      </c>
      <c r="D62" s="1" t="s">
        <v>381</v>
      </c>
      <c r="F62" s="9" t="s">
        <v>437</v>
      </c>
      <c r="G62" s="1" t="s">
        <v>241</v>
      </c>
      <c r="I62" s="2">
        <v>44336</v>
      </c>
      <c r="J62" s="4">
        <v>44287</v>
      </c>
      <c r="K62" s="1" t="s">
        <v>34</v>
      </c>
      <c r="L62" s="5">
        <v>2000000</v>
      </c>
      <c r="M62" s="1" t="s">
        <v>475</v>
      </c>
      <c r="N62" s="25">
        <v>19020</v>
      </c>
      <c r="O62" s="26">
        <v>0</v>
      </c>
      <c r="P62" s="26">
        <v>0</v>
      </c>
      <c r="Q62" s="26">
        <v>11975</v>
      </c>
      <c r="R62" s="26">
        <v>0</v>
      </c>
      <c r="S62" s="26">
        <v>0</v>
      </c>
      <c r="T62" s="26">
        <f t="shared" si="2"/>
        <v>30995</v>
      </c>
      <c r="U62" s="25">
        <v>19020</v>
      </c>
      <c r="V62" s="27">
        <v>0</v>
      </c>
      <c r="W62" s="26">
        <v>1125</v>
      </c>
      <c r="X62" s="26">
        <v>0</v>
      </c>
      <c r="Y62" s="28">
        <v>8250</v>
      </c>
      <c r="Z62" s="32"/>
    </row>
    <row r="63" spans="1:26" x14ac:dyDescent="0.2">
      <c r="A63" s="1" t="s">
        <v>537</v>
      </c>
      <c r="B63" s="1" t="s">
        <v>71</v>
      </c>
      <c r="C63" s="1" t="s">
        <v>66</v>
      </c>
      <c r="F63" s="9" t="s">
        <v>538</v>
      </c>
      <c r="G63" s="1" t="s">
        <v>7</v>
      </c>
      <c r="I63" s="2">
        <v>44363</v>
      </c>
      <c r="J63" s="4">
        <v>44783</v>
      </c>
      <c r="K63" s="1" t="s">
        <v>40</v>
      </c>
      <c r="L63" s="5">
        <v>15000000</v>
      </c>
      <c r="M63" s="1" t="s">
        <v>475</v>
      </c>
      <c r="N63" s="25">
        <v>65620</v>
      </c>
      <c r="O63" s="26">
        <v>108750</v>
      </c>
      <c r="P63" s="26">
        <v>0</v>
      </c>
      <c r="Q63" s="26">
        <v>66725</v>
      </c>
      <c r="R63" s="26">
        <v>0</v>
      </c>
      <c r="S63" s="26">
        <v>0</v>
      </c>
      <c r="T63" s="26">
        <f t="shared" si="2"/>
        <v>241095</v>
      </c>
      <c r="U63" s="25">
        <v>38120</v>
      </c>
      <c r="V63" s="27">
        <v>7500</v>
      </c>
      <c r="W63" s="26">
        <v>8275</v>
      </c>
      <c r="X63" s="26">
        <v>0</v>
      </c>
      <c r="Y63" s="28">
        <v>30000</v>
      </c>
      <c r="Z63" s="32"/>
    </row>
    <row r="64" spans="1:26" x14ac:dyDescent="0.2">
      <c r="A64" s="1" t="s">
        <v>348</v>
      </c>
      <c r="B64" s="1" t="s">
        <v>189</v>
      </c>
      <c r="D64" s="1" t="s">
        <v>359</v>
      </c>
      <c r="F64" s="9" t="s">
        <v>361</v>
      </c>
      <c r="G64" s="1" t="s">
        <v>241</v>
      </c>
      <c r="I64" s="2">
        <v>44392</v>
      </c>
      <c r="J64" s="4">
        <v>44406</v>
      </c>
      <c r="K64" s="1" t="s">
        <v>34</v>
      </c>
      <c r="L64" s="5">
        <v>6550000</v>
      </c>
      <c r="M64" s="1" t="s">
        <v>239</v>
      </c>
      <c r="N64" s="25">
        <v>30510</v>
      </c>
      <c r="O64" s="26">
        <v>0</v>
      </c>
      <c r="P64" s="26">
        <v>0</v>
      </c>
      <c r="Q64" s="26">
        <v>8378</v>
      </c>
      <c r="R64" s="26">
        <v>0</v>
      </c>
      <c r="S64" s="26">
        <v>0</v>
      </c>
      <c r="T64" s="26">
        <f t="shared" si="2"/>
        <v>38888</v>
      </c>
      <c r="U64" s="25">
        <v>20510</v>
      </c>
      <c r="V64" s="27">
        <v>0</v>
      </c>
      <c r="W64" s="26">
        <v>3878</v>
      </c>
      <c r="X64" s="26">
        <v>0</v>
      </c>
      <c r="Y64" s="28">
        <v>0</v>
      </c>
      <c r="Z64" s="32"/>
    </row>
    <row r="65" spans="1:26" x14ac:dyDescent="0.2">
      <c r="A65" s="1" t="s">
        <v>176</v>
      </c>
      <c r="B65" s="1" t="s">
        <v>190</v>
      </c>
      <c r="C65" s="1" t="s">
        <v>66</v>
      </c>
      <c r="F65" s="9" t="str">
        <f>CONCATENATE(B65," ",C65,IF(ISBLANK(D65),"",", "),D65,IF(ISBLANK(H65),"",H65))</f>
        <v>St. Bernard Parish Council</v>
      </c>
      <c r="G65" s="1" t="s">
        <v>7</v>
      </c>
      <c r="I65" s="2">
        <v>44364</v>
      </c>
      <c r="J65" s="4">
        <v>44504</v>
      </c>
      <c r="K65" s="1" t="s">
        <v>34</v>
      </c>
      <c r="L65" s="5">
        <v>8080000</v>
      </c>
      <c r="M65" s="1" t="s">
        <v>43</v>
      </c>
      <c r="N65" s="25">
        <v>45500</v>
      </c>
      <c r="O65" s="26">
        <v>80800</v>
      </c>
      <c r="P65" s="26">
        <v>0</v>
      </c>
      <c r="Q65" s="26">
        <v>9069</v>
      </c>
      <c r="R65" s="26">
        <v>0</v>
      </c>
      <c r="S65" s="26">
        <v>0</v>
      </c>
      <c r="T65" s="26">
        <f t="shared" si="2"/>
        <v>135369</v>
      </c>
      <c r="U65" s="25">
        <v>45500</v>
      </c>
      <c r="V65" s="27">
        <v>0</v>
      </c>
      <c r="W65" s="26">
        <v>4719</v>
      </c>
      <c r="X65" s="26">
        <v>0</v>
      </c>
      <c r="Y65" s="28">
        <v>0</v>
      </c>
      <c r="Z65" s="32"/>
    </row>
    <row r="66" spans="1:26" x14ac:dyDescent="0.2">
      <c r="A66" s="1" t="s">
        <v>177</v>
      </c>
      <c r="B66" s="1" t="s">
        <v>190</v>
      </c>
      <c r="C66" s="1" t="s">
        <v>66</v>
      </c>
      <c r="F66" s="9" t="str">
        <f>CONCATENATE(B66," ",C66,IF(ISBLANK(D66),"",", "),D66,IF(ISBLANK(H66),"",H66))</f>
        <v>St. Bernard Parish Council</v>
      </c>
      <c r="G66" s="1" t="s">
        <v>7</v>
      </c>
      <c r="I66" s="2">
        <v>44364</v>
      </c>
      <c r="J66" s="4">
        <v>44391</v>
      </c>
      <c r="K66" s="1" t="s">
        <v>34</v>
      </c>
      <c r="L66" s="5">
        <v>4000000</v>
      </c>
      <c r="M66" s="1" t="s">
        <v>67</v>
      </c>
      <c r="N66" s="25">
        <v>2940</v>
      </c>
      <c r="O66" s="26">
        <v>0</v>
      </c>
      <c r="P66" s="26">
        <v>0</v>
      </c>
      <c r="Q66" s="26">
        <v>870</v>
      </c>
      <c r="R66" s="26">
        <v>0</v>
      </c>
      <c r="S66" s="26">
        <v>0</v>
      </c>
      <c r="T66" s="26">
        <f t="shared" si="2"/>
        <v>3810</v>
      </c>
      <c r="U66" s="25">
        <v>2940</v>
      </c>
      <c r="V66" s="27">
        <v>0</v>
      </c>
      <c r="W66" s="26">
        <v>0</v>
      </c>
      <c r="X66" s="26">
        <v>0</v>
      </c>
      <c r="Y66" s="28">
        <v>0</v>
      </c>
      <c r="Z66" s="32"/>
    </row>
    <row r="67" spans="1:26" x14ac:dyDescent="0.2">
      <c r="A67" s="1" t="s">
        <v>362</v>
      </c>
      <c r="B67" s="1" t="s">
        <v>31</v>
      </c>
      <c r="C67" s="1" t="s">
        <v>32</v>
      </c>
      <c r="F67" s="9" t="str">
        <f t="shared" ref="F67:F70" si="4">CONCATENATE(B67," Parish, ",C67,IF(ISBLANK(D67),"",", "),D67,IF(ISBLANK(H67),"",H67))</f>
        <v>Iberia Parish, City of New Iberia</v>
      </c>
      <c r="G67" s="1" t="s">
        <v>39</v>
      </c>
      <c r="I67" s="2">
        <v>44364</v>
      </c>
      <c r="J67" s="4">
        <v>44462</v>
      </c>
      <c r="K67" s="1" t="s">
        <v>40</v>
      </c>
      <c r="L67" s="5">
        <v>12500000</v>
      </c>
      <c r="M67" s="1" t="s">
        <v>239</v>
      </c>
      <c r="N67" s="25">
        <v>84525</v>
      </c>
      <c r="O67" s="26">
        <v>75000</v>
      </c>
      <c r="P67" s="26">
        <v>0</v>
      </c>
      <c r="Q67" s="26">
        <v>80150</v>
      </c>
      <c r="R67" s="26">
        <v>0</v>
      </c>
      <c r="S67" s="26">
        <v>0</v>
      </c>
      <c r="T67" s="26">
        <f t="shared" si="2"/>
        <v>239675</v>
      </c>
      <c r="U67" s="25">
        <v>57025</v>
      </c>
      <c r="V67" s="27">
        <v>7500</v>
      </c>
      <c r="W67" s="26">
        <v>7025</v>
      </c>
      <c r="X67" s="26">
        <v>0</v>
      </c>
      <c r="Y67" s="28">
        <v>40625</v>
      </c>
      <c r="Z67" s="32"/>
    </row>
    <row r="68" spans="1:26" x14ac:dyDescent="0.2">
      <c r="A68" s="1" t="s">
        <v>363</v>
      </c>
      <c r="B68" s="1" t="s">
        <v>124</v>
      </c>
      <c r="C68" s="1" t="s">
        <v>378</v>
      </c>
      <c r="F68" s="9" t="str">
        <f>CONCATENATE(B68,", ",C68,IF(ISBLANK(D68),"",", "),D68,IF(ISBLANK(H68),"",H68))</f>
        <v>Multiple Parishes, Twin Parish Port Commission</v>
      </c>
      <c r="G68" s="1" t="s">
        <v>242</v>
      </c>
      <c r="I68" s="2">
        <v>44364</v>
      </c>
      <c r="J68" s="4">
        <v>44461</v>
      </c>
      <c r="K68" s="1" t="s">
        <v>34</v>
      </c>
      <c r="L68" s="5">
        <v>4500000</v>
      </c>
      <c r="M68" s="1" t="s">
        <v>67</v>
      </c>
      <c r="N68" s="25">
        <v>25043</v>
      </c>
      <c r="O68" s="26">
        <v>0</v>
      </c>
      <c r="P68" s="26">
        <v>0</v>
      </c>
      <c r="Q68" s="26">
        <v>17225</v>
      </c>
      <c r="R68" s="26">
        <v>0</v>
      </c>
      <c r="S68" s="26">
        <v>0</v>
      </c>
      <c r="T68" s="26">
        <f t="shared" si="2"/>
        <v>42268</v>
      </c>
      <c r="U68" s="25">
        <v>25043</v>
      </c>
      <c r="V68" s="27">
        <v>0</v>
      </c>
      <c r="W68" s="26">
        <v>2725</v>
      </c>
      <c r="X68" s="26">
        <v>0</v>
      </c>
      <c r="Y68" s="28">
        <v>12500</v>
      </c>
      <c r="Z68" s="32"/>
    </row>
    <row r="69" spans="1:26" x14ac:dyDescent="0.2">
      <c r="A69" s="1" t="s">
        <v>364</v>
      </c>
      <c r="B69" s="1" t="s">
        <v>124</v>
      </c>
      <c r="C69" s="1" t="s">
        <v>378</v>
      </c>
      <c r="F69" s="9" t="str">
        <f>CONCATENATE(B69,", ",C69,IF(ISBLANK(D69),"",", "),D69,IF(ISBLANK(H69),"",H69))</f>
        <v>Multiple Parishes, Twin Parish Port Commission</v>
      </c>
      <c r="G69" s="1" t="s">
        <v>242</v>
      </c>
      <c r="I69" s="2">
        <v>44364</v>
      </c>
      <c r="J69" s="4">
        <v>44461</v>
      </c>
      <c r="K69" s="1" t="s">
        <v>34</v>
      </c>
      <c r="L69" s="5">
        <v>1000000</v>
      </c>
      <c r="M69" s="1" t="s">
        <v>35</v>
      </c>
      <c r="N69" s="25">
        <v>11500</v>
      </c>
      <c r="O69" s="26">
        <v>0</v>
      </c>
      <c r="P69" s="26">
        <v>0</v>
      </c>
      <c r="Q69" s="26">
        <v>10125</v>
      </c>
      <c r="R69" s="26">
        <v>0</v>
      </c>
      <c r="S69" s="26">
        <v>0</v>
      </c>
      <c r="T69" s="26">
        <f t="shared" ref="T69:T100" si="5">SUM(N69:S69)</f>
        <v>21625</v>
      </c>
      <c r="U69" s="25">
        <v>11500</v>
      </c>
      <c r="V69" s="27">
        <v>0</v>
      </c>
      <c r="W69" s="26">
        <v>625</v>
      </c>
      <c r="X69" s="26">
        <v>0</v>
      </c>
      <c r="Y69" s="28">
        <v>7500</v>
      </c>
      <c r="Z69" s="32"/>
    </row>
    <row r="70" spans="1:26" x14ac:dyDescent="0.2">
      <c r="A70" s="1" t="s">
        <v>451</v>
      </c>
      <c r="B70" s="1" t="s">
        <v>206</v>
      </c>
      <c r="C70" s="1" t="s">
        <v>230</v>
      </c>
      <c r="F70" s="9" t="str">
        <f t="shared" si="4"/>
        <v>Lafayette Parish, City of Youngsville (LDH Program)</v>
      </c>
      <c r="G70" s="1" t="s">
        <v>39</v>
      </c>
      <c r="H70" s="1" t="s">
        <v>295</v>
      </c>
      <c r="I70" s="2">
        <v>44364</v>
      </c>
      <c r="J70" s="4">
        <v>44678</v>
      </c>
      <c r="K70" s="1" t="s">
        <v>34</v>
      </c>
      <c r="L70" s="5">
        <v>8500000</v>
      </c>
      <c r="M70" s="1" t="s">
        <v>35</v>
      </c>
      <c r="N70" s="25">
        <v>67180</v>
      </c>
      <c r="O70" s="26">
        <v>0</v>
      </c>
      <c r="P70" s="26">
        <v>0</v>
      </c>
      <c r="Q70" s="26">
        <v>35075</v>
      </c>
      <c r="R70" s="26">
        <v>0</v>
      </c>
      <c r="S70" s="26">
        <v>0</v>
      </c>
      <c r="T70" s="26">
        <f t="shared" si="5"/>
        <v>102255</v>
      </c>
      <c r="U70" s="25">
        <v>49025</v>
      </c>
      <c r="V70" s="27">
        <v>0</v>
      </c>
      <c r="W70" s="26">
        <v>4950</v>
      </c>
      <c r="X70" s="26">
        <v>0</v>
      </c>
      <c r="Y70" s="28">
        <v>27625</v>
      </c>
      <c r="Z70" s="32"/>
    </row>
    <row r="71" spans="1:26" x14ac:dyDescent="0.2">
      <c r="A71" s="1" t="s">
        <v>365</v>
      </c>
      <c r="B71" s="1" t="s">
        <v>69</v>
      </c>
      <c r="C71" s="1" t="s">
        <v>66</v>
      </c>
      <c r="D71" s="1" t="s">
        <v>379</v>
      </c>
      <c r="F71" s="9" t="str">
        <f>CONCATENATE(B71," ",C71,IF(ISBLANK(D71),"",", "),D71,IF(ISBLANK(H71),"",H71))</f>
        <v>Lafourche Parish Council, Road Sales Tax District No. 2</v>
      </c>
      <c r="G71" s="1" t="s">
        <v>7</v>
      </c>
      <c r="I71" s="2">
        <v>44364</v>
      </c>
      <c r="J71" s="4">
        <v>44406</v>
      </c>
      <c r="K71" s="1" t="s">
        <v>34</v>
      </c>
      <c r="L71" s="5">
        <v>3600000</v>
      </c>
      <c r="M71" s="1" t="s">
        <v>35</v>
      </c>
      <c r="N71" s="25">
        <v>60575</v>
      </c>
      <c r="O71" s="26">
        <v>28800</v>
      </c>
      <c r="P71" s="26">
        <v>0</v>
      </c>
      <c r="Q71" s="26">
        <v>19085</v>
      </c>
      <c r="R71" s="26">
        <v>0</v>
      </c>
      <c r="S71" s="26">
        <v>0</v>
      </c>
      <c r="T71" s="26">
        <f t="shared" si="5"/>
        <v>108460</v>
      </c>
      <c r="U71" s="25">
        <v>60575</v>
      </c>
      <c r="V71" s="27">
        <v>27500</v>
      </c>
      <c r="W71" s="26">
        <v>2185</v>
      </c>
      <c r="X71" s="26">
        <v>0</v>
      </c>
      <c r="Y71" s="28">
        <v>14400</v>
      </c>
      <c r="Z71" s="32"/>
    </row>
    <row r="72" spans="1:26" x14ac:dyDescent="0.2">
      <c r="A72" s="1" t="s">
        <v>366</v>
      </c>
      <c r="B72" s="1" t="s">
        <v>69</v>
      </c>
      <c r="C72" s="1" t="s">
        <v>66</v>
      </c>
      <c r="D72" s="1" t="s">
        <v>380</v>
      </c>
      <c r="F72" s="9" t="str">
        <f>CONCATENATE(B72," ",C72,IF(ISBLANK(D72),"",", "),D72,IF(ISBLANK(H72),"",H72))</f>
        <v>Lafourche Parish Council, Consolidated Sales Tax District A</v>
      </c>
      <c r="G72" s="1" t="s">
        <v>7</v>
      </c>
      <c r="I72" s="2">
        <v>44364</v>
      </c>
      <c r="J72" s="4">
        <v>44406</v>
      </c>
      <c r="K72" s="1" t="s">
        <v>34</v>
      </c>
      <c r="L72" s="5">
        <v>5200000</v>
      </c>
      <c r="M72" s="1" t="s">
        <v>35</v>
      </c>
      <c r="N72" s="25">
        <v>68875</v>
      </c>
      <c r="O72" s="26">
        <v>41600</v>
      </c>
      <c r="P72" s="26">
        <v>0</v>
      </c>
      <c r="Q72" s="26">
        <v>26435</v>
      </c>
      <c r="R72" s="26">
        <v>0</v>
      </c>
      <c r="S72" s="26">
        <v>0</v>
      </c>
      <c r="T72" s="26">
        <f t="shared" si="5"/>
        <v>136910</v>
      </c>
      <c r="U72" s="25">
        <v>37875</v>
      </c>
      <c r="V72" s="27">
        <v>31000</v>
      </c>
      <c r="W72" s="26">
        <v>3135</v>
      </c>
      <c r="X72" s="26">
        <v>0</v>
      </c>
      <c r="Y72" s="28">
        <v>20800</v>
      </c>
      <c r="Z72" s="32"/>
    </row>
    <row r="73" spans="1:26" x14ac:dyDescent="0.2">
      <c r="A73" s="1" t="s">
        <v>367</v>
      </c>
      <c r="B73" s="1" t="s">
        <v>374</v>
      </c>
      <c r="D73" s="1" t="s">
        <v>381</v>
      </c>
      <c r="F73" s="9" t="s">
        <v>421</v>
      </c>
      <c r="G73" s="1" t="s">
        <v>241</v>
      </c>
      <c r="I73" s="2">
        <v>44364</v>
      </c>
      <c r="J73" s="4">
        <v>44404</v>
      </c>
      <c r="K73" s="1" t="s">
        <v>34</v>
      </c>
      <c r="L73" s="5">
        <v>1000000</v>
      </c>
      <c r="M73" s="1" t="s">
        <v>35</v>
      </c>
      <c r="N73" s="25">
        <v>15520</v>
      </c>
      <c r="O73" s="26">
        <v>0</v>
      </c>
      <c r="P73" s="26">
        <v>0</v>
      </c>
      <c r="Q73" s="26">
        <v>2625</v>
      </c>
      <c r="R73" s="26">
        <v>0</v>
      </c>
      <c r="S73" s="26">
        <v>0</v>
      </c>
      <c r="T73" s="26">
        <f t="shared" si="5"/>
        <v>18145</v>
      </c>
      <c r="U73" s="25">
        <v>15520</v>
      </c>
      <c r="V73" s="27">
        <v>0</v>
      </c>
      <c r="W73" s="26">
        <v>625</v>
      </c>
      <c r="X73" s="26">
        <v>0</v>
      </c>
      <c r="Y73" s="28">
        <v>0</v>
      </c>
      <c r="Z73" s="32"/>
    </row>
    <row r="74" spans="1:26" x14ac:dyDescent="0.2">
      <c r="A74" s="1" t="s">
        <v>368</v>
      </c>
      <c r="B74" s="1" t="s">
        <v>103</v>
      </c>
      <c r="D74" s="1" t="s">
        <v>382</v>
      </c>
      <c r="F74" s="9" t="s">
        <v>422</v>
      </c>
      <c r="G74" s="1" t="s">
        <v>241</v>
      </c>
      <c r="I74" s="2">
        <v>44364</v>
      </c>
      <c r="J74" s="4">
        <v>44421</v>
      </c>
      <c r="K74" s="1" t="s">
        <v>34</v>
      </c>
      <c r="L74" s="5">
        <v>4000000</v>
      </c>
      <c r="M74" s="1" t="s">
        <v>35</v>
      </c>
      <c r="N74" s="25">
        <v>35090</v>
      </c>
      <c r="O74" s="26">
        <v>0</v>
      </c>
      <c r="P74" s="26">
        <v>0</v>
      </c>
      <c r="Q74" s="26">
        <v>4425</v>
      </c>
      <c r="R74" s="26">
        <v>0</v>
      </c>
      <c r="S74" s="26">
        <v>0</v>
      </c>
      <c r="T74" s="26">
        <f t="shared" si="5"/>
        <v>39515</v>
      </c>
      <c r="U74" s="25">
        <v>35090</v>
      </c>
      <c r="V74" s="27">
        <v>0</v>
      </c>
      <c r="W74" s="26">
        <v>2425</v>
      </c>
      <c r="X74" s="26">
        <v>0</v>
      </c>
      <c r="Y74" s="28">
        <v>0</v>
      </c>
      <c r="Z74" s="32"/>
    </row>
    <row r="75" spans="1:26" x14ac:dyDescent="0.2">
      <c r="A75" s="1" t="s">
        <v>128</v>
      </c>
      <c r="B75" s="1" t="s">
        <v>45</v>
      </c>
      <c r="C75" s="1" t="s">
        <v>46</v>
      </c>
      <c r="F75" s="9" t="str">
        <f>CONCATENATE(B75," Parish, ",C75,IF(ISBLANK(D75),"",", "),D75,IF(ISBLANK(H75),"",H75))</f>
        <v>St. Tammany Parish, City of Slidell</v>
      </c>
      <c r="G75" s="1" t="s">
        <v>39</v>
      </c>
      <c r="I75" s="2">
        <v>44364</v>
      </c>
      <c r="J75" s="4">
        <v>44532</v>
      </c>
      <c r="K75" s="1" t="s">
        <v>34</v>
      </c>
      <c r="L75" s="5">
        <v>4920000</v>
      </c>
      <c r="M75" s="1" t="s">
        <v>43</v>
      </c>
      <c r="N75" s="25">
        <v>33942</v>
      </c>
      <c r="O75" s="26">
        <v>30000</v>
      </c>
      <c r="P75" s="26">
        <v>0</v>
      </c>
      <c r="Q75" s="26">
        <v>26657</v>
      </c>
      <c r="R75" s="26">
        <v>0</v>
      </c>
      <c r="S75" s="26">
        <v>0</v>
      </c>
      <c r="T75" s="26">
        <f t="shared" si="5"/>
        <v>90599</v>
      </c>
      <c r="U75" s="25">
        <v>27442</v>
      </c>
      <c r="V75" s="27">
        <v>6500</v>
      </c>
      <c r="W75" s="26">
        <v>2977</v>
      </c>
      <c r="X75" s="26">
        <v>0</v>
      </c>
      <c r="Y75" s="28">
        <v>19680</v>
      </c>
      <c r="Z75" s="32"/>
    </row>
    <row r="76" spans="1:26" x14ac:dyDescent="0.2">
      <c r="A76" s="1" t="s">
        <v>266</v>
      </c>
      <c r="B76" s="1" t="s">
        <v>135</v>
      </c>
      <c r="D76" s="1" t="s">
        <v>293</v>
      </c>
      <c r="F76" s="9" t="s">
        <v>303</v>
      </c>
      <c r="G76" s="1" t="s">
        <v>241</v>
      </c>
      <c r="H76" s="1" t="s">
        <v>296</v>
      </c>
      <c r="I76" s="2">
        <v>44392</v>
      </c>
      <c r="J76" s="4">
        <v>44490</v>
      </c>
      <c r="K76" s="1" t="s">
        <v>40</v>
      </c>
      <c r="L76" s="5">
        <v>127670000</v>
      </c>
      <c r="M76" s="1" t="s">
        <v>43</v>
      </c>
      <c r="N76" s="25">
        <v>262000</v>
      </c>
      <c r="O76" s="26">
        <v>529831</v>
      </c>
      <c r="P76" s="26">
        <v>0</v>
      </c>
      <c r="Q76" s="26">
        <v>396915</v>
      </c>
      <c r="R76" s="26">
        <v>0</v>
      </c>
      <c r="S76" s="26">
        <v>0</v>
      </c>
      <c r="T76" s="26">
        <f t="shared" si="5"/>
        <v>1188746</v>
      </c>
      <c r="U76" s="25">
        <v>262000</v>
      </c>
      <c r="V76" s="27">
        <v>529831</v>
      </c>
      <c r="W76" s="26">
        <v>51460</v>
      </c>
      <c r="X76" s="26">
        <v>0</v>
      </c>
      <c r="Y76" s="28">
        <v>98462</v>
      </c>
      <c r="Z76" s="32"/>
    </row>
    <row r="77" spans="1:26" x14ac:dyDescent="0.2">
      <c r="A77" s="1" t="s">
        <v>267</v>
      </c>
      <c r="B77" s="1" t="s">
        <v>92</v>
      </c>
      <c r="C77" s="1" t="s">
        <v>130</v>
      </c>
      <c r="F77" s="9" t="str">
        <f>CONCATENATE(B77," Parish, ",C77,IF(ISBLANK(D77),"",", "),D77,IF(ISBLANK(H77),"",H77))</f>
        <v>Orleans Parish, City of New Orleans</v>
      </c>
      <c r="G77" s="1" t="s">
        <v>39</v>
      </c>
      <c r="I77" s="2">
        <v>44364</v>
      </c>
      <c r="J77" s="4">
        <v>44495</v>
      </c>
      <c r="K77" s="1" t="s">
        <v>40</v>
      </c>
      <c r="L77" s="5">
        <v>120735000</v>
      </c>
      <c r="M77" s="1" t="s">
        <v>43</v>
      </c>
      <c r="N77" s="25">
        <v>159951</v>
      </c>
      <c r="O77" s="26">
        <v>219771</v>
      </c>
      <c r="P77" s="26">
        <v>0</v>
      </c>
      <c r="Q77" s="26">
        <v>195084</v>
      </c>
      <c r="R77" s="26">
        <v>0</v>
      </c>
      <c r="S77" s="26">
        <v>0</v>
      </c>
      <c r="T77" s="26">
        <f t="shared" si="5"/>
        <v>574806</v>
      </c>
      <c r="U77" s="25">
        <v>92193</v>
      </c>
      <c r="V77" s="27">
        <v>20000</v>
      </c>
      <c r="W77" s="26">
        <v>49032</v>
      </c>
      <c r="X77" s="26">
        <v>0</v>
      </c>
      <c r="Y77" s="28">
        <v>0</v>
      </c>
      <c r="Z77" s="32"/>
    </row>
    <row r="78" spans="1:26" x14ac:dyDescent="0.2">
      <c r="A78" s="1" t="s">
        <v>268</v>
      </c>
      <c r="B78" s="1" t="s">
        <v>281</v>
      </c>
      <c r="C78" s="1" t="s">
        <v>88</v>
      </c>
      <c r="D78" s="1" t="s">
        <v>294</v>
      </c>
      <c r="F78" s="9" t="str">
        <f>CONCATENATE(B78," Parish ",C78,IF(ISBLANK(D78),"",", "),D78,IF(ISBLANK(H78),"",H78))</f>
        <v>Evangeline Parish Police Jury, Road and Drainage Sales Tax District No. 1</v>
      </c>
      <c r="G78" s="1" t="s">
        <v>7</v>
      </c>
      <c r="I78" s="2">
        <v>44364</v>
      </c>
      <c r="J78" s="4">
        <v>44489</v>
      </c>
      <c r="K78" s="1" t="s">
        <v>40</v>
      </c>
      <c r="L78" s="5">
        <v>10855000</v>
      </c>
      <c r="M78" s="1" t="s">
        <v>43</v>
      </c>
      <c r="N78" s="25">
        <v>81185</v>
      </c>
      <c r="O78" s="26">
        <v>81413</v>
      </c>
      <c r="P78" s="26">
        <v>73993</v>
      </c>
      <c r="Q78" s="26">
        <v>56357</v>
      </c>
      <c r="R78" s="26">
        <v>0</v>
      </c>
      <c r="S78" s="26">
        <v>0</v>
      </c>
      <c r="T78" s="26">
        <f t="shared" si="5"/>
        <v>292948</v>
      </c>
      <c r="U78" s="25">
        <v>55735</v>
      </c>
      <c r="V78" s="27">
        <v>15450</v>
      </c>
      <c r="W78" s="26">
        <v>6203</v>
      </c>
      <c r="X78" s="26">
        <v>0</v>
      </c>
      <c r="Y78" s="28">
        <v>27000</v>
      </c>
      <c r="Z78" s="32"/>
    </row>
    <row r="79" spans="1:26" x14ac:dyDescent="0.2">
      <c r="A79" s="1" t="s">
        <v>430</v>
      </c>
      <c r="B79" s="1" t="s">
        <v>431</v>
      </c>
      <c r="C79" s="1" t="s">
        <v>432</v>
      </c>
      <c r="F79" s="9" t="str">
        <f>CONCATENATE(B79," Parish, ",C79,IF(ISBLANK(D79),"",", "),D79,IF(ISBLANK(H79),"",H79))</f>
        <v>West Carroll Parish, Town of Oak Grove (DEQ Project)</v>
      </c>
      <c r="G79" s="1" t="s">
        <v>39</v>
      </c>
      <c r="H79" s="1" t="s">
        <v>111</v>
      </c>
      <c r="I79" s="2">
        <v>44364</v>
      </c>
      <c r="J79" s="4">
        <v>44686</v>
      </c>
      <c r="K79" s="1" t="s">
        <v>34</v>
      </c>
      <c r="L79" s="5">
        <v>300000</v>
      </c>
      <c r="M79" s="1" t="s">
        <v>35</v>
      </c>
      <c r="N79" s="25">
        <v>8500</v>
      </c>
      <c r="O79" s="26">
        <v>0</v>
      </c>
      <c r="P79" s="26">
        <v>0</v>
      </c>
      <c r="Q79" s="26">
        <v>710</v>
      </c>
      <c r="R79" s="26">
        <v>0</v>
      </c>
      <c r="S79" s="26">
        <v>0</v>
      </c>
      <c r="T79" s="26">
        <f t="shared" si="5"/>
        <v>9210</v>
      </c>
      <c r="U79" s="25">
        <v>5000</v>
      </c>
      <c r="V79" s="27">
        <v>0</v>
      </c>
      <c r="W79" s="26">
        <v>195</v>
      </c>
      <c r="X79" s="26">
        <v>0</v>
      </c>
      <c r="Y79" s="28">
        <v>0</v>
      </c>
      <c r="Z79" s="32"/>
    </row>
    <row r="80" spans="1:26" x14ac:dyDescent="0.2">
      <c r="A80" s="1" t="s">
        <v>217</v>
      </c>
      <c r="B80" s="1" t="s">
        <v>126</v>
      </c>
      <c r="D80" s="1" t="s">
        <v>224</v>
      </c>
      <c r="F80" s="9" t="s">
        <v>237</v>
      </c>
      <c r="G80" s="1" t="s">
        <v>241</v>
      </c>
      <c r="I80" s="2">
        <v>44392</v>
      </c>
      <c r="J80" s="4">
        <v>44518</v>
      </c>
      <c r="K80" s="1" t="s">
        <v>34</v>
      </c>
      <c r="L80" s="5">
        <v>490000</v>
      </c>
      <c r="M80" s="1" t="s">
        <v>67</v>
      </c>
      <c r="N80" s="25">
        <v>7600</v>
      </c>
      <c r="O80" s="26">
        <v>0</v>
      </c>
      <c r="P80" s="26">
        <v>0</v>
      </c>
      <c r="Q80" s="26">
        <v>2319</v>
      </c>
      <c r="R80" s="26">
        <v>0</v>
      </c>
      <c r="S80" s="26">
        <v>0</v>
      </c>
      <c r="T80" s="26">
        <f t="shared" si="5"/>
        <v>9919</v>
      </c>
      <c r="U80" s="25">
        <v>7600</v>
      </c>
      <c r="V80" s="27">
        <v>0</v>
      </c>
      <c r="W80" s="26">
        <v>319</v>
      </c>
      <c r="X80" s="26">
        <v>0</v>
      </c>
      <c r="Y80" s="28">
        <v>0</v>
      </c>
      <c r="Z80" s="32"/>
    </row>
    <row r="81" spans="1:26" x14ac:dyDescent="0.2">
      <c r="A81" s="1" t="s">
        <v>269</v>
      </c>
      <c r="B81" s="1" t="s">
        <v>126</v>
      </c>
      <c r="D81" s="1" t="s">
        <v>256</v>
      </c>
      <c r="F81" s="9" t="s">
        <v>257</v>
      </c>
      <c r="G81" s="1" t="s">
        <v>241</v>
      </c>
      <c r="I81" s="2">
        <v>44392</v>
      </c>
      <c r="J81" s="4">
        <v>44496</v>
      </c>
      <c r="K81" s="1" t="s">
        <v>40</v>
      </c>
      <c r="L81" s="5">
        <v>2620000</v>
      </c>
      <c r="M81" s="1" t="s">
        <v>43</v>
      </c>
      <c r="N81" s="25">
        <v>51754</v>
      </c>
      <c r="O81" s="26">
        <v>26200</v>
      </c>
      <c r="P81" s="26">
        <v>25205</v>
      </c>
      <c r="Q81" s="26">
        <v>6905</v>
      </c>
      <c r="R81" s="26">
        <v>0</v>
      </c>
      <c r="S81" s="26">
        <v>0</v>
      </c>
      <c r="T81" s="26">
        <f t="shared" si="5"/>
        <v>110064</v>
      </c>
      <c r="U81" s="25">
        <v>31754</v>
      </c>
      <c r="V81" s="27">
        <v>20000</v>
      </c>
      <c r="W81" s="26">
        <v>1597</v>
      </c>
      <c r="X81" s="26">
        <v>0</v>
      </c>
      <c r="Y81" s="28">
        <v>0</v>
      </c>
      <c r="Z81" s="32"/>
    </row>
    <row r="82" spans="1:26" x14ac:dyDescent="0.2">
      <c r="A82" s="1" t="s">
        <v>369</v>
      </c>
      <c r="B82" s="1" t="s">
        <v>71</v>
      </c>
      <c r="C82" s="1" t="s">
        <v>63</v>
      </c>
      <c r="F82" s="9" t="str">
        <f>CONCATENATE(B82," Parish ",C82,IF(ISBLANK(D82),"",", "),D82,IF(ISBLANK(H82),"",H82))</f>
        <v>St. John the Baptist Parish School Board</v>
      </c>
      <c r="G82" s="1" t="s">
        <v>63</v>
      </c>
      <c r="I82" s="2">
        <v>44392</v>
      </c>
      <c r="J82" s="4">
        <v>44406</v>
      </c>
      <c r="K82" s="1" t="s">
        <v>34</v>
      </c>
      <c r="L82" s="5">
        <v>9500000</v>
      </c>
      <c r="M82" s="1" t="s">
        <v>67</v>
      </c>
      <c r="N82" s="25">
        <v>49525</v>
      </c>
      <c r="O82" s="26">
        <v>0</v>
      </c>
      <c r="P82" s="26">
        <v>0</v>
      </c>
      <c r="Q82" s="26">
        <v>2000</v>
      </c>
      <c r="R82" s="26">
        <v>0</v>
      </c>
      <c r="S82" s="26">
        <v>0</v>
      </c>
      <c r="T82" s="26">
        <f t="shared" si="5"/>
        <v>51525</v>
      </c>
      <c r="U82" s="25">
        <v>49525</v>
      </c>
      <c r="V82" s="27">
        <v>0</v>
      </c>
      <c r="W82" s="26">
        <v>0</v>
      </c>
      <c r="X82" s="26">
        <v>0</v>
      </c>
      <c r="Y82" s="28">
        <v>7500</v>
      </c>
      <c r="Z82" s="32"/>
    </row>
    <row r="83" spans="1:26" x14ac:dyDescent="0.2">
      <c r="A83" s="1" t="s">
        <v>370</v>
      </c>
      <c r="B83" s="1" t="s">
        <v>37</v>
      </c>
      <c r="C83" s="1" t="s">
        <v>377</v>
      </c>
      <c r="F83" s="9" t="str">
        <f>CONCATENATE(B83," Parish, ",C83,IF(ISBLANK(D83),"",", "),D83,IF(ISBLANK(H83),"",H83))</f>
        <v>Rapides Parish, Town of Ball</v>
      </c>
      <c r="G83" s="1" t="s">
        <v>39</v>
      </c>
      <c r="I83" s="2">
        <v>44392</v>
      </c>
      <c r="J83" s="4">
        <v>44413</v>
      </c>
      <c r="K83" s="1" t="s">
        <v>40</v>
      </c>
      <c r="L83" s="5">
        <v>1200000</v>
      </c>
      <c r="M83" s="1" t="s">
        <v>35</v>
      </c>
      <c r="N83" s="25">
        <v>19145</v>
      </c>
      <c r="O83" s="26">
        <v>0</v>
      </c>
      <c r="P83" s="26">
        <v>0</v>
      </c>
      <c r="Q83" s="26">
        <v>13245</v>
      </c>
      <c r="R83" s="26">
        <v>0</v>
      </c>
      <c r="S83" s="26">
        <v>0</v>
      </c>
      <c r="T83" s="26">
        <f t="shared" si="5"/>
        <v>32390</v>
      </c>
      <c r="U83" s="25">
        <v>19145</v>
      </c>
      <c r="V83" s="27">
        <v>0</v>
      </c>
      <c r="W83" s="26">
        <v>745</v>
      </c>
      <c r="X83" s="26">
        <v>0</v>
      </c>
      <c r="Y83" s="28">
        <v>0</v>
      </c>
      <c r="Z83" s="32"/>
    </row>
    <row r="84" spans="1:26" x14ac:dyDescent="0.2">
      <c r="A84" s="1" t="s">
        <v>454</v>
      </c>
      <c r="B84" s="1" t="s">
        <v>56</v>
      </c>
      <c r="C84" s="1" t="s">
        <v>63</v>
      </c>
      <c r="D84" s="1" t="s">
        <v>133</v>
      </c>
      <c r="F84" s="9" t="str">
        <f>CONCATENATE(B84," Parish ",C84,IF(ISBLANK(D84),"",", "),D84,IF(ISBLANK(H84),"",H84))</f>
        <v>Caddo Parish School Board, Parishwide School District</v>
      </c>
      <c r="G84" s="1" t="s">
        <v>63</v>
      </c>
      <c r="I84" s="2">
        <v>44392</v>
      </c>
      <c r="J84" s="4">
        <v>44532</v>
      </c>
      <c r="K84" s="1" t="s">
        <v>40</v>
      </c>
      <c r="L84" s="5">
        <v>5800000</v>
      </c>
      <c r="M84" s="1" t="s">
        <v>43</v>
      </c>
      <c r="N84" s="25">
        <v>62757</v>
      </c>
      <c r="O84" s="26">
        <v>43500</v>
      </c>
      <c r="P84" s="26">
        <v>11794</v>
      </c>
      <c r="Q84" s="26">
        <v>29130</v>
      </c>
      <c r="R84" s="26">
        <v>0</v>
      </c>
      <c r="S84" s="26">
        <v>0</v>
      </c>
      <c r="T84" s="26">
        <f t="shared" si="5"/>
        <v>147181</v>
      </c>
      <c r="U84" s="25">
        <v>42757</v>
      </c>
      <c r="V84" s="27">
        <v>0</v>
      </c>
      <c r="W84" s="26">
        <v>3465</v>
      </c>
      <c r="X84" s="26">
        <v>0</v>
      </c>
      <c r="Y84" s="28">
        <v>5800</v>
      </c>
      <c r="Z84" s="32"/>
    </row>
    <row r="85" spans="1:26" x14ac:dyDescent="0.2">
      <c r="A85" s="1" t="s">
        <v>504</v>
      </c>
      <c r="B85" s="1" t="s">
        <v>97</v>
      </c>
      <c r="C85" s="1" t="s">
        <v>508</v>
      </c>
      <c r="F85" s="9" t="str">
        <f>CONCATENATE(B85," Parish, ",C85,IF(ISBLANK(D85),"",", "),D85,IF(ISBLANK(H85),"",H85))</f>
        <v>East Baton Rouge Parish, Capital Region Planning Commission</v>
      </c>
      <c r="G85" s="1" t="s">
        <v>242</v>
      </c>
      <c r="I85" s="2">
        <v>44392</v>
      </c>
      <c r="J85" s="4">
        <v>44487</v>
      </c>
      <c r="K85" s="1" t="s">
        <v>34</v>
      </c>
      <c r="L85" s="5">
        <v>150000</v>
      </c>
      <c r="M85" s="1" t="s">
        <v>35</v>
      </c>
      <c r="N85" s="25">
        <v>2500</v>
      </c>
      <c r="O85" s="26">
        <v>0</v>
      </c>
      <c r="P85" s="26">
        <v>0</v>
      </c>
      <c r="Q85" s="26">
        <v>3300</v>
      </c>
      <c r="R85" s="26">
        <v>0</v>
      </c>
      <c r="S85" s="26">
        <v>0</v>
      </c>
      <c r="T85" s="26">
        <f t="shared" si="5"/>
        <v>5800</v>
      </c>
      <c r="U85" s="25">
        <v>2500</v>
      </c>
      <c r="V85" s="27">
        <v>0</v>
      </c>
      <c r="W85" s="26">
        <v>100</v>
      </c>
      <c r="X85" s="26">
        <v>0</v>
      </c>
      <c r="Y85" s="28">
        <v>0</v>
      </c>
      <c r="Z85" s="32"/>
    </row>
    <row r="86" spans="1:26" x14ac:dyDescent="0.2">
      <c r="A86" s="1" t="s">
        <v>371</v>
      </c>
      <c r="B86" s="1" t="s">
        <v>59</v>
      </c>
      <c r="D86" s="1" t="s">
        <v>383</v>
      </c>
      <c r="F86" s="9" t="s">
        <v>420</v>
      </c>
      <c r="G86" s="1" t="s">
        <v>241</v>
      </c>
      <c r="I86" s="2">
        <v>44392</v>
      </c>
      <c r="J86" s="4">
        <v>44420</v>
      </c>
      <c r="K86" s="1" t="s">
        <v>34</v>
      </c>
      <c r="L86" s="5">
        <v>4935000</v>
      </c>
      <c r="M86" s="1" t="s">
        <v>43</v>
      </c>
      <c r="N86" s="25">
        <v>52275</v>
      </c>
      <c r="O86" s="26">
        <v>49350</v>
      </c>
      <c r="P86" s="26">
        <v>0</v>
      </c>
      <c r="Q86" s="26">
        <v>28862</v>
      </c>
      <c r="R86" s="26">
        <v>0</v>
      </c>
      <c r="S86" s="26">
        <v>0</v>
      </c>
      <c r="T86" s="26">
        <f t="shared" si="5"/>
        <v>130487</v>
      </c>
      <c r="U86" s="25">
        <v>39775</v>
      </c>
      <c r="V86" s="27">
        <v>7500</v>
      </c>
      <c r="W86" s="26">
        <v>2986</v>
      </c>
      <c r="X86" s="26">
        <v>0</v>
      </c>
      <c r="Y86" s="28">
        <v>20000</v>
      </c>
      <c r="Z86" s="32"/>
    </row>
    <row r="87" spans="1:26" x14ac:dyDescent="0.2">
      <c r="A87" s="1" t="s">
        <v>58</v>
      </c>
      <c r="B87" s="1" t="s">
        <v>59</v>
      </c>
      <c r="C87" s="1" t="s">
        <v>60</v>
      </c>
      <c r="F87" s="9" t="str">
        <f>CONCATENATE(B87,"Parish, ",C87,IF(ISBLANK(D87),"",", "),D87,IF(ISBLANK(H87),"",H87))</f>
        <v>Natchitoches Parish, Village of Natchez</v>
      </c>
      <c r="G87" s="1" t="s">
        <v>39</v>
      </c>
      <c r="I87" s="2">
        <v>44427</v>
      </c>
      <c r="J87" s="4">
        <v>44610</v>
      </c>
      <c r="K87" s="1" t="s">
        <v>34</v>
      </c>
      <c r="L87" s="5">
        <v>540000</v>
      </c>
      <c r="M87" s="1" t="s">
        <v>35</v>
      </c>
      <c r="N87" s="25">
        <v>14495</v>
      </c>
      <c r="O87" s="26">
        <v>0</v>
      </c>
      <c r="P87" s="26">
        <v>0</v>
      </c>
      <c r="Q87" s="26">
        <v>2099</v>
      </c>
      <c r="R87" s="26">
        <v>94000</v>
      </c>
      <c r="S87" s="26">
        <v>0</v>
      </c>
      <c r="T87" s="26">
        <f t="shared" si="5"/>
        <v>110594</v>
      </c>
      <c r="U87" s="25">
        <v>14495</v>
      </c>
      <c r="V87" s="27">
        <v>0</v>
      </c>
      <c r="W87" s="26">
        <v>349</v>
      </c>
      <c r="X87" s="26">
        <v>0</v>
      </c>
      <c r="Y87" s="28">
        <v>0</v>
      </c>
      <c r="Z87" s="32"/>
    </row>
    <row r="88" spans="1:26" x14ac:dyDescent="0.2">
      <c r="A88" s="1" t="s">
        <v>372</v>
      </c>
      <c r="B88" s="1" t="s">
        <v>375</v>
      </c>
      <c r="C88" s="1" t="s">
        <v>63</v>
      </c>
      <c r="D88" s="1" t="s">
        <v>384</v>
      </c>
      <c r="F88" s="9" t="str">
        <f>CONCATENATE(B88," Parish ",C88,IF(ISBLANK(D88),"",", "),D88,IF(ISBLANK(H88),"",H88))</f>
        <v>Bienville Parish School Board, Special School District No. 16-37</v>
      </c>
      <c r="G88" s="1" t="s">
        <v>63</v>
      </c>
      <c r="I88" s="2">
        <v>44427</v>
      </c>
      <c r="J88" s="4">
        <v>44460</v>
      </c>
      <c r="K88" s="1" t="s">
        <v>34</v>
      </c>
      <c r="L88" s="5">
        <v>1053000</v>
      </c>
      <c r="M88" s="1" t="s">
        <v>43</v>
      </c>
      <c r="N88" s="25">
        <v>12226</v>
      </c>
      <c r="O88" s="26">
        <v>0</v>
      </c>
      <c r="P88" s="26">
        <v>0</v>
      </c>
      <c r="Q88" s="26">
        <v>5657</v>
      </c>
      <c r="R88" s="26">
        <v>0</v>
      </c>
      <c r="S88" s="26">
        <v>0</v>
      </c>
      <c r="T88" s="26">
        <f t="shared" si="5"/>
        <v>17883</v>
      </c>
      <c r="U88" s="25">
        <v>12226</v>
      </c>
      <c r="V88" s="27">
        <v>0</v>
      </c>
      <c r="W88" s="26">
        <v>661</v>
      </c>
      <c r="X88" s="26">
        <v>0</v>
      </c>
      <c r="Y88" s="28">
        <v>2500</v>
      </c>
      <c r="Z88" s="32"/>
    </row>
    <row r="89" spans="1:26" x14ac:dyDescent="0.2">
      <c r="A89" s="1" t="s">
        <v>259</v>
      </c>
      <c r="B89" s="1" t="s">
        <v>260</v>
      </c>
      <c r="D89" s="1" t="s">
        <v>224</v>
      </c>
      <c r="F89" s="9" t="s">
        <v>261</v>
      </c>
      <c r="G89" s="1" t="s">
        <v>241</v>
      </c>
      <c r="I89" s="2">
        <v>44427</v>
      </c>
      <c r="J89" s="4">
        <v>44644</v>
      </c>
      <c r="K89" s="1" t="s">
        <v>34</v>
      </c>
      <c r="L89" s="5">
        <v>750000</v>
      </c>
      <c r="M89" s="1" t="s">
        <v>475</v>
      </c>
      <c r="N89" s="25">
        <v>9575</v>
      </c>
      <c r="O89" s="26">
        <v>0</v>
      </c>
      <c r="P89" s="26">
        <v>0</v>
      </c>
      <c r="Q89" s="26">
        <v>3475</v>
      </c>
      <c r="R89" s="26">
        <v>0</v>
      </c>
      <c r="S89" s="26">
        <v>0</v>
      </c>
      <c r="T89" s="26">
        <f t="shared" si="5"/>
        <v>13050</v>
      </c>
      <c r="U89" s="25">
        <v>9575</v>
      </c>
      <c r="V89" s="27">
        <v>0</v>
      </c>
      <c r="W89" s="26">
        <v>475</v>
      </c>
      <c r="X89" s="26">
        <v>0</v>
      </c>
      <c r="Y89" s="28">
        <v>0</v>
      </c>
      <c r="Z89" s="32"/>
    </row>
    <row r="90" spans="1:26" x14ac:dyDescent="0.2">
      <c r="A90" s="1" t="s">
        <v>495</v>
      </c>
      <c r="B90" s="1" t="s">
        <v>284</v>
      </c>
      <c r="C90" s="1" t="s">
        <v>63</v>
      </c>
      <c r="D90" s="1" t="s">
        <v>290</v>
      </c>
      <c r="F90" s="9" t="str">
        <f>CONCATENATE(B90," Parish ",C90,IF(ISBLANK(D90),"",", "),D90,IF(ISBLANK(H90),"",H90))</f>
        <v>DeSoto Parish School Board, School District No. 3</v>
      </c>
      <c r="G90" s="1" t="s">
        <v>63</v>
      </c>
      <c r="I90" s="2">
        <v>44427</v>
      </c>
      <c r="J90" s="4">
        <v>44635</v>
      </c>
      <c r="K90" s="1" t="s">
        <v>163</v>
      </c>
      <c r="L90" s="5">
        <v>8500000</v>
      </c>
      <c r="M90" s="1" t="s">
        <v>475</v>
      </c>
      <c r="N90" s="25">
        <v>55170</v>
      </c>
      <c r="O90" s="26">
        <v>0</v>
      </c>
      <c r="P90" s="26">
        <v>0</v>
      </c>
      <c r="Q90" s="26">
        <v>40550</v>
      </c>
      <c r="R90" s="26">
        <v>0</v>
      </c>
      <c r="S90" s="26">
        <v>0</v>
      </c>
      <c r="T90" s="26">
        <f t="shared" si="5"/>
        <v>95720</v>
      </c>
      <c r="U90" s="25">
        <v>33370</v>
      </c>
      <c r="V90" s="27">
        <v>0</v>
      </c>
      <c r="W90" s="26">
        <v>4950</v>
      </c>
      <c r="X90" s="26">
        <v>0</v>
      </c>
      <c r="Y90" s="28">
        <v>17000</v>
      </c>
      <c r="Z90" s="32"/>
    </row>
    <row r="91" spans="1:26" x14ac:dyDescent="0.2">
      <c r="A91" s="1" t="s">
        <v>373</v>
      </c>
      <c r="B91" s="1" t="s">
        <v>284</v>
      </c>
      <c r="C91" s="1" t="s">
        <v>376</v>
      </c>
      <c r="F91" s="9" t="str">
        <f t="shared" ref="F91:F99" si="6">CONCATENATE(B91," Parish, ",C91,IF(ISBLANK(D91),"",", "),D91,IF(ISBLANK(H91),"",H91))</f>
        <v>DeSoto Parish, City of Mansfield</v>
      </c>
      <c r="G91" s="1" t="s">
        <v>39</v>
      </c>
      <c r="I91" s="2">
        <v>44427</v>
      </c>
      <c r="J91" s="4">
        <v>44468</v>
      </c>
      <c r="K91" s="1" t="s">
        <v>34</v>
      </c>
      <c r="L91" s="5">
        <v>3365000</v>
      </c>
      <c r="M91" s="1" t="s">
        <v>43</v>
      </c>
      <c r="N91" s="25">
        <v>30481.4</v>
      </c>
      <c r="O91" s="26">
        <v>0</v>
      </c>
      <c r="P91" s="26">
        <v>0</v>
      </c>
      <c r="Q91" s="26">
        <v>33805</v>
      </c>
      <c r="R91" s="26">
        <v>0</v>
      </c>
      <c r="S91" s="26">
        <v>0</v>
      </c>
      <c r="T91" s="26">
        <f t="shared" si="5"/>
        <v>64286.400000000001</v>
      </c>
      <c r="U91" s="25">
        <v>30481</v>
      </c>
      <c r="V91" s="27">
        <v>0</v>
      </c>
      <c r="W91" s="26">
        <v>2044</v>
      </c>
      <c r="X91" s="26">
        <v>0</v>
      </c>
      <c r="Y91" s="28">
        <v>0</v>
      </c>
      <c r="Z91" s="32"/>
    </row>
    <row r="92" spans="1:26" x14ac:dyDescent="0.2">
      <c r="A92" s="1" t="s">
        <v>270</v>
      </c>
      <c r="B92" s="1" t="s">
        <v>282</v>
      </c>
      <c r="C92" s="1" t="s">
        <v>286</v>
      </c>
      <c r="F92" s="9" t="str">
        <f t="shared" si="6"/>
        <v>East Feliciana Parish, Town of Slaughter</v>
      </c>
      <c r="G92" s="1" t="s">
        <v>39</v>
      </c>
      <c r="I92" s="2">
        <v>44427</v>
      </c>
      <c r="J92" s="4">
        <v>44476</v>
      </c>
      <c r="K92" s="1" t="s">
        <v>34</v>
      </c>
      <c r="L92" s="5">
        <v>1245000</v>
      </c>
      <c r="M92" s="1" t="s">
        <v>43</v>
      </c>
      <c r="N92" s="25">
        <v>30175</v>
      </c>
      <c r="O92" s="26">
        <v>0</v>
      </c>
      <c r="P92" s="26">
        <v>0</v>
      </c>
      <c r="Q92" s="26">
        <v>13272</v>
      </c>
      <c r="R92" s="26">
        <v>0</v>
      </c>
      <c r="S92" s="26">
        <v>0</v>
      </c>
      <c r="T92" s="26">
        <f t="shared" si="5"/>
        <v>43447</v>
      </c>
      <c r="U92" s="25">
        <v>23675</v>
      </c>
      <c r="V92" s="27">
        <v>0</v>
      </c>
      <c r="W92" s="26">
        <v>772</v>
      </c>
      <c r="X92" s="26">
        <v>0</v>
      </c>
      <c r="Y92" s="28">
        <v>10000</v>
      </c>
      <c r="Z92" s="32"/>
    </row>
    <row r="93" spans="1:26" x14ac:dyDescent="0.2">
      <c r="A93" s="1" t="s">
        <v>258</v>
      </c>
      <c r="B93" s="1" t="s">
        <v>92</v>
      </c>
      <c r="C93" s="1" t="s">
        <v>142</v>
      </c>
      <c r="F93" s="9" t="str">
        <f>CONCATENATE(B93," Parish ",C93,IF(ISBLANK(D93),"",", "),D93,IF(ISBLANK(H93),"",H93))</f>
        <v>Orleans Parish Law Enforcement District</v>
      </c>
      <c r="G93" s="1" t="s">
        <v>241</v>
      </c>
      <c r="I93" s="2">
        <v>44427</v>
      </c>
      <c r="J93" s="4">
        <v>44460</v>
      </c>
      <c r="K93" s="1" t="s">
        <v>34</v>
      </c>
      <c r="L93" s="5">
        <v>4200000</v>
      </c>
      <c r="M93" s="1" t="s">
        <v>43</v>
      </c>
      <c r="N93" s="25">
        <v>42375</v>
      </c>
      <c r="O93" s="26">
        <v>0</v>
      </c>
      <c r="P93" s="26">
        <v>0</v>
      </c>
      <c r="Q93" s="26">
        <v>8145</v>
      </c>
      <c r="R93" s="26">
        <v>0</v>
      </c>
      <c r="S93" s="26">
        <v>0</v>
      </c>
      <c r="T93" s="26">
        <f t="shared" si="5"/>
        <v>50520</v>
      </c>
      <c r="U93" s="25">
        <v>37375</v>
      </c>
      <c r="V93" s="27">
        <v>0</v>
      </c>
      <c r="W93" s="26">
        <v>2545</v>
      </c>
      <c r="X93" s="26">
        <v>0</v>
      </c>
      <c r="Y93" s="28">
        <v>0</v>
      </c>
      <c r="Z93" s="32"/>
    </row>
    <row r="94" spans="1:26" x14ac:dyDescent="0.2">
      <c r="A94" s="1" t="s">
        <v>520</v>
      </c>
      <c r="B94" s="1" t="s">
        <v>52</v>
      </c>
      <c r="C94" s="1" t="s">
        <v>521</v>
      </c>
      <c r="F94" s="9" t="str">
        <f t="shared" si="6"/>
        <v>Ouachita Parish, City of West Monroe</v>
      </c>
      <c r="G94" s="1" t="s">
        <v>39</v>
      </c>
      <c r="I94" s="2">
        <v>44427</v>
      </c>
      <c r="J94" s="4">
        <v>44761</v>
      </c>
      <c r="K94" s="1" t="s">
        <v>163</v>
      </c>
      <c r="L94" s="5">
        <v>17000000</v>
      </c>
      <c r="M94" s="1" t="s">
        <v>35</v>
      </c>
      <c r="N94" s="25">
        <v>87380</v>
      </c>
      <c r="O94" s="26">
        <v>127500</v>
      </c>
      <c r="P94" s="26">
        <v>39248</v>
      </c>
      <c r="Q94" s="26">
        <v>53311</v>
      </c>
      <c r="R94" s="26">
        <v>0</v>
      </c>
      <c r="S94" s="26">
        <v>0</v>
      </c>
      <c r="T94" s="26">
        <f t="shared" si="5"/>
        <v>307439</v>
      </c>
      <c r="U94" s="25">
        <v>59880</v>
      </c>
      <c r="V94" s="27">
        <v>7500</v>
      </c>
      <c r="W94" s="26">
        <v>9275</v>
      </c>
      <c r="X94" s="26">
        <v>0</v>
      </c>
      <c r="Y94" s="28">
        <v>17000</v>
      </c>
      <c r="Z94" s="32"/>
    </row>
    <row r="95" spans="1:26" x14ac:dyDescent="0.2">
      <c r="A95" s="1" t="s">
        <v>216</v>
      </c>
      <c r="B95" s="1" t="s">
        <v>92</v>
      </c>
      <c r="C95" s="1" t="s">
        <v>130</v>
      </c>
      <c r="D95" s="1" t="s">
        <v>225</v>
      </c>
      <c r="F95" s="9" t="str">
        <f t="shared" si="6"/>
        <v>Orleans Parish, City of New Orleans, Downtown Development District</v>
      </c>
      <c r="G95" s="1" t="s">
        <v>241</v>
      </c>
      <c r="I95" s="2">
        <v>44455</v>
      </c>
      <c r="J95" s="4">
        <v>44519</v>
      </c>
      <c r="K95" s="1" t="s">
        <v>34</v>
      </c>
      <c r="L95" s="5">
        <v>6500000</v>
      </c>
      <c r="M95" s="1" t="s">
        <v>239</v>
      </c>
      <c r="N95" s="25">
        <v>55275</v>
      </c>
      <c r="O95" s="26">
        <v>0</v>
      </c>
      <c r="P95" s="26">
        <v>0</v>
      </c>
      <c r="Q95" s="26">
        <v>52625</v>
      </c>
      <c r="R95" s="26">
        <v>0</v>
      </c>
      <c r="S95" s="26">
        <v>0</v>
      </c>
      <c r="T95" s="26">
        <f t="shared" si="5"/>
        <v>107900</v>
      </c>
      <c r="U95" s="25">
        <v>30654</v>
      </c>
      <c r="V95" s="27">
        <v>0</v>
      </c>
      <c r="W95" s="26">
        <v>3850</v>
      </c>
      <c r="X95" s="26">
        <v>0</v>
      </c>
      <c r="Y95" s="28">
        <v>42775</v>
      </c>
      <c r="Z95" s="32"/>
    </row>
    <row r="96" spans="1:26" x14ac:dyDescent="0.2">
      <c r="A96" s="1" t="s">
        <v>215</v>
      </c>
      <c r="B96" s="1" t="s">
        <v>92</v>
      </c>
      <c r="C96" s="1" t="s">
        <v>130</v>
      </c>
      <c r="D96" s="1" t="s">
        <v>226</v>
      </c>
      <c r="F96" s="9" t="str">
        <f t="shared" si="6"/>
        <v>Orleans Parish, City of New Orleans, Sewerage and Water Board of New Orleans (WIFIA Projects)</v>
      </c>
      <c r="G96" s="1" t="s">
        <v>39</v>
      </c>
      <c r="H96" s="1" t="s">
        <v>227</v>
      </c>
      <c r="I96" s="2">
        <v>44427</v>
      </c>
      <c r="J96" s="4">
        <v>44510</v>
      </c>
      <c r="K96" s="1" t="s">
        <v>40</v>
      </c>
      <c r="L96" s="5">
        <v>275000000</v>
      </c>
      <c r="M96" s="1" t="s">
        <v>35</v>
      </c>
      <c r="N96" s="25">
        <v>442150</v>
      </c>
      <c r="O96" s="26">
        <v>350000</v>
      </c>
      <c r="P96" s="26">
        <v>0</v>
      </c>
      <c r="Q96" s="26">
        <v>562675</v>
      </c>
      <c r="R96" s="26">
        <v>0</v>
      </c>
      <c r="S96" s="26">
        <v>0</v>
      </c>
      <c r="T96" s="26">
        <f t="shared" si="5"/>
        <v>1354825</v>
      </c>
      <c r="U96" s="25">
        <v>163897</v>
      </c>
      <c r="V96" s="27">
        <v>0</v>
      </c>
      <c r="W96" s="26">
        <v>103025</v>
      </c>
      <c r="X96" s="26">
        <v>0</v>
      </c>
      <c r="Y96" s="28">
        <v>252150</v>
      </c>
      <c r="Z96" s="32"/>
    </row>
    <row r="97" spans="1:26" x14ac:dyDescent="0.2">
      <c r="A97" s="1" t="s">
        <v>178</v>
      </c>
      <c r="B97" s="1" t="s">
        <v>190</v>
      </c>
      <c r="C97" s="1" t="s">
        <v>66</v>
      </c>
      <c r="F97" s="9" t="str">
        <f>CONCATENATE(B97," ",C97,IF(ISBLANK(D97),"",", "),D97,IF(ISBLANK(H97),"",H97))</f>
        <v>St. Bernard Parish Council</v>
      </c>
      <c r="G97" s="1" t="s">
        <v>7</v>
      </c>
      <c r="I97" s="2">
        <v>44427</v>
      </c>
      <c r="J97" s="4">
        <v>44530</v>
      </c>
      <c r="K97" s="1" t="s">
        <v>40</v>
      </c>
      <c r="L97" s="5">
        <v>14000000</v>
      </c>
      <c r="M97" s="1" t="s">
        <v>35</v>
      </c>
      <c r="N97" s="25">
        <v>79900</v>
      </c>
      <c r="O97" s="26">
        <v>98000</v>
      </c>
      <c r="P97" s="26">
        <v>0</v>
      </c>
      <c r="Q97" s="26">
        <v>51330</v>
      </c>
      <c r="R97" s="26">
        <v>0</v>
      </c>
      <c r="S97" s="26">
        <v>0</v>
      </c>
      <c r="T97" s="26">
        <f t="shared" si="5"/>
        <v>229230</v>
      </c>
      <c r="U97" s="25">
        <v>59900</v>
      </c>
      <c r="V97" s="27">
        <v>0</v>
      </c>
      <c r="W97" s="26">
        <v>7775</v>
      </c>
      <c r="X97" s="26">
        <v>0</v>
      </c>
      <c r="Y97" s="28">
        <v>19000</v>
      </c>
      <c r="Z97" s="32"/>
    </row>
    <row r="98" spans="1:26" x14ac:dyDescent="0.2">
      <c r="A98" s="1" t="s">
        <v>509</v>
      </c>
      <c r="B98" s="1" t="s">
        <v>124</v>
      </c>
      <c r="C98" s="1" t="s">
        <v>57</v>
      </c>
      <c r="F98" s="9" t="str">
        <f>CONCATENATE(B98,", ",C98,IF(ISBLANK(D98),"",", "),D98,IF(ISBLANK(H98),"",H98))</f>
        <v>Multiple Parishes, City of Shreveport</v>
      </c>
      <c r="G98" s="1" t="s">
        <v>39</v>
      </c>
      <c r="I98" s="2">
        <v>44427</v>
      </c>
      <c r="J98" s="4">
        <v>44761</v>
      </c>
      <c r="K98" s="1" t="s">
        <v>40</v>
      </c>
      <c r="L98" s="5">
        <v>41750000</v>
      </c>
      <c r="M98" s="1" t="s">
        <v>475</v>
      </c>
      <c r="N98" s="25">
        <v>95191</v>
      </c>
      <c r="O98" s="26">
        <v>250500</v>
      </c>
      <c r="P98" s="26">
        <v>188961</v>
      </c>
      <c r="Q98" s="26">
        <v>129064</v>
      </c>
      <c r="R98" s="26">
        <v>0</v>
      </c>
      <c r="S98" s="26">
        <v>0</v>
      </c>
      <c r="T98" s="26">
        <f t="shared" si="5"/>
        <v>663716</v>
      </c>
      <c r="U98" s="25">
        <f>27747+27747</f>
        <v>55494</v>
      </c>
      <c r="V98" s="27">
        <v>0</v>
      </c>
      <c r="W98" s="26">
        <v>20563</v>
      </c>
      <c r="X98" s="26">
        <v>0</v>
      </c>
      <c r="Y98" s="28">
        <v>33400</v>
      </c>
      <c r="Z98" s="32"/>
    </row>
    <row r="99" spans="1:26" x14ac:dyDescent="0.2">
      <c r="A99" s="1" t="s">
        <v>503</v>
      </c>
      <c r="B99" s="1" t="s">
        <v>52</v>
      </c>
      <c r="C99" s="1" t="s">
        <v>507</v>
      </c>
      <c r="F99" s="9" t="str">
        <f t="shared" si="6"/>
        <v>Ouachita Parish, Monroe-West Monroe Convention and Visitors Bureau</v>
      </c>
      <c r="G99" s="1" t="s">
        <v>242</v>
      </c>
      <c r="I99" s="2">
        <v>44427</v>
      </c>
      <c r="J99" s="4">
        <v>44770</v>
      </c>
      <c r="K99" s="1" t="s">
        <v>34</v>
      </c>
      <c r="L99" s="5">
        <v>5000000</v>
      </c>
      <c r="M99" s="1" t="s">
        <v>35</v>
      </c>
      <c r="N99" s="25">
        <v>37949</v>
      </c>
      <c r="O99" s="26">
        <v>0</v>
      </c>
      <c r="P99" s="26">
        <v>0</v>
      </c>
      <c r="Q99" s="26">
        <v>8025</v>
      </c>
      <c r="R99" s="26">
        <v>0</v>
      </c>
      <c r="S99" s="26">
        <v>0</v>
      </c>
      <c r="T99" s="26">
        <f t="shared" si="5"/>
        <v>45974</v>
      </c>
      <c r="U99" s="25">
        <v>37949</v>
      </c>
      <c r="V99" s="27">
        <v>0</v>
      </c>
      <c r="W99" s="26">
        <v>3025</v>
      </c>
      <c r="X99" s="26">
        <v>0</v>
      </c>
      <c r="Y99" s="28">
        <v>0</v>
      </c>
      <c r="Z99" s="32"/>
    </row>
    <row r="100" spans="1:26" x14ac:dyDescent="0.2">
      <c r="A100" s="1" t="s">
        <v>385</v>
      </c>
      <c r="B100" s="1" t="s">
        <v>97</v>
      </c>
      <c r="D100" s="1" t="s">
        <v>402</v>
      </c>
      <c r="F100" s="9" t="str">
        <f>CONCATENATE(B100," Parish",C100,IF(ISBLANK(D100),"",", "),D100,IF(ISBLANK(H100),"",H100))</f>
        <v>East Baton Rouge Parish, St. George Fire Protection District No. 2</v>
      </c>
      <c r="G100" s="1" t="s">
        <v>241</v>
      </c>
      <c r="I100" s="2">
        <v>44455</v>
      </c>
      <c r="J100" s="4">
        <v>44456</v>
      </c>
      <c r="K100" s="1" t="s">
        <v>34</v>
      </c>
      <c r="L100" s="5">
        <v>6000000</v>
      </c>
      <c r="M100" s="1" t="s">
        <v>67</v>
      </c>
      <c r="N100" s="25">
        <v>12700</v>
      </c>
      <c r="O100" s="26">
        <v>0</v>
      </c>
      <c r="P100" s="26">
        <v>0</v>
      </c>
      <c r="Q100" s="26">
        <v>1300</v>
      </c>
      <c r="R100" s="26">
        <v>0</v>
      </c>
      <c r="S100" s="26">
        <v>0</v>
      </c>
      <c r="T100" s="26">
        <f t="shared" si="5"/>
        <v>14000</v>
      </c>
      <c r="U100" s="25">
        <v>12700</v>
      </c>
      <c r="V100" s="27">
        <v>0</v>
      </c>
      <c r="W100" s="26">
        <v>0</v>
      </c>
      <c r="X100" s="26">
        <v>0</v>
      </c>
      <c r="Y100" s="28">
        <v>0</v>
      </c>
      <c r="Z100" s="32"/>
    </row>
    <row r="101" spans="1:26" x14ac:dyDescent="0.2">
      <c r="A101" s="1" t="s">
        <v>271</v>
      </c>
      <c r="B101" s="1" t="s">
        <v>97</v>
      </c>
      <c r="C101" s="1" t="s">
        <v>142</v>
      </c>
      <c r="F101" s="9" t="str">
        <f>CONCATENATE(B101," Parish ",C101,IF(ISBLANK(D101),"",", "),D101,IF(ISBLANK(H101),"",H101))</f>
        <v>East Baton Rouge Parish Law Enforcement District</v>
      </c>
      <c r="G101" s="1" t="s">
        <v>241</v>
      </c>
      <c r="I101" s="2">
        <v>44455</v>
      </c>
      <c r="J101" s="4">
        <v>44497</v>
      </c>
      <c r="K101" s="1" t="s">
        <v>34</v>
      </c>
      <c r="L101" s="5">
        <v>6000000</v>
      </c>
      <c r="M101" s="1" t="s">
        <v>67</v>
      </c>
      <c r="N101" s="25">
        <v>8500</v>
      </c>
      <c r="O101" s="26">
        <v>0</v>
      </c>
      <c r="P101" s="26">
        <v>0</v>
      </c>
      <c r="Q101" s="26">
        <v>488</v>
      </c>
      <c r="R101" s="26">
        <v>0</v>
      </c>
      <c r="S101" s="26">
        <v>0</v>
      </c>
      <c r="T101" s="26">
        <f t="shared" ref="T101:T132" si="7">SUM(N101:S101)</f>
        <v>8988</v>
      </c>
      <c r="U101" s="25">
        <v>8500</v>
      </c>
      <c r="V101" s="27">
        <v>0</v>
      </c>
      <c r="W101" s="26">
        <v>0</v>
      </c>
      <c r="X101" s="26">
        <v>0</v>
      </c>
      <c r="Y101" s="28">
        <v>0</v>
      </c>
      <c r="Z101" s="32"/>
    </row>
    <row r="102" spans="1:26" x14ac:dyDescent="0.2">
      <c r="A102" s="1" t="s">
        <v>580</v>
      </c>
      <c r="B102" s="1" t="s">
        <v>45</v>
      </c>
      <c r="D102" s="1" t="s">
        <v>581</v>
      </c>
      <c r="F102" s="9" t="str">
        <f>CONCATENATE(B102," Parish",C102,IF(ISBLANK(D102),"",", "),D102,IF(ISBLANK(H102),"",H102))</f>
        <v xml:space="preserve">St. Tammany Parish, Fire Protection District No. 9 </v>
      </c>
      <c r="G102" s="1" t="s">
        <v>241</v>
      </c>
      <c r="I102" s="2">
        <v>44455</v>
      </c>
      <c r="J102" s="4">
        <v>44511</v>
      </c>
      <c r="K102" s="1" t="s">
        <v>34</v>
      </c>
      <c r="L102" s="5">
        <v>100000</v>
      </c>
      <c r="M102" s="1" t="s">
        <v>67</v>
      </c>
      <c r="N102" s="25">
        <v>0</v>
      </c>
      <c r="O102" s="26">
        <v>0</v>
      </c>
      <c r="P102" s="26">
        <v>0</v>
      </c>
      <c r="Q102" s="26">
        <v>0</v>
      </c>
      <c r="R102" s="26">
        <v>0</v>
      </c>
      <c r="S102" s="26">
        <v>0</v>
      </c>
      <c r="T102" s="26">
        <f t="shared" si="7"/>
        <v>0</v>
      </c>
      <c r="U102" s="25">
        <v>0</v>
      </c>
      <c r="V102" s="27">
        <v>0</v>
      </c>
      <c r="W102" s="26">
        <v>0</v>
      </c>
      <c r="X102" s="26">
        <v>0</v>
      </c>
      <c r="Y102" s="28">
        <v>0</v>
      </c>
      <c r="Z102" s="32"/>
    </row>
    <row r="103" spans="1:26" x14ac:dyDescent="0.2">
      <c r="A103" s="1" t="s">
        <v>255</v>
      </c>
      <c r="B103" s="1" t="s">
        <v>126</v>
      </c>
      <c r="D103" s="1" t="s">
        <v>256</v>
      </c>
      <c r="F103" s="9" t="s">
        <v>257</v>
      </c>
      <c r="G103" s="1" t="s">
        <v>241</v>
      </c>
      <c r="I103" s="2">
        <v>44490</v>
      </c>
      <c r="J103" s="4">
        <v>44286</v>
      </c>
      <c r="K103" s="1" t="s">
        <v>40</v>
      </c>
      <c r="L103" s="5">
        <v>4000000</v>
      </c>
      <c r="M103" s="1" t="s">
        <v>35</v>
      </c>
      <c r="N103" s="25">
        <v>63030</v>
      </c>
      <c r="O103" s="26">
        <v>50000</v>
      </c>
      <c r="P103" s="26">
        <v>21542</v>
      </c>
      <c r="Q103" s="26">
        <v>8165</v>
      </c>
      <c r="R103" s="26">
        <v>0</v>
      </c>
      <c r="S103" s="26">
        <v>0</v>
      </c>
      <c r="T103" s="26">
        <f t="shared" si="7"/>
        <v>142737</v>
      </c>
      <c r="U103" s="25">
        <v>36030</v>
      </c>
      <c r="V103" s="27">
        <v>27000</v>
      </c>
      <c r="W103" s="26">
        <v>2425</v>
      </c>
      <c r="X103" s="26">
        <v>0</v>
      </c>
      <c r="Y103" s="28">
        <v>0</v>
      </c>
      <c r="Z103" s="32"/>
    </row>
    <row r="104" spans="1:26" x14ac:dyDescent="0.2">
      <c r="A104" s="1" t="s">
        <v>469</v>
      </c>
      <c r="B104" s="1" t="s">
        <v>42</v>
      </c>
      <c r="C104" s="1" t="s">
        <v>63</v>
      </c>
      <c r="D104" s="1" t="s">
        <v>470</v>
      </c>
      <c r="E104" s="9"/>
      <c r="F104" s="9" t="s">
        <v>471</v>
      </c>
      <c r="G104" s="1" t="s">
        <v>63</v>
      </c>
      <c r="I104" s="2">
        <v>44455</v>
      </c>
      <c r="J104" s="4">
        <v>44670</v>
      </c>
      <c r="K104" s="1" t="s">
        <v>40</v>
      </c>
      <c r="L104" s="5">
        <v>2890000</v>
      </c>
      <c r="M104" s="1" t="s">
        <v>43</v>
      </c>
      <c r="N104" s="25">
        <v>52390</v>
      </c>
      <c r="O104" s="26">
        <v>21675</v>
      </c>
      <c r="P104" s="26">
        <v>18000</v>
      </c>
      <c r="Q104" s="26">
        <v>25106</v>
      </c>
      <c r="R104" s="26">
        <v>0</v>
      </c>
      <c r="S104" s="26">
        <v>0</v>
      </c>
      <c r="T104" s="26">
        <f t="shared" si="7"/>
        <v>117171</v>
      </c>
      <c r="U104" s="25">
        <v>32390</v>
      </c>
      <c r="V104" s="27">
        <v>20000</v>
      </c>
      <c r="W104" s="26">
        <v>1759</v>
      </c>
      <c r="X104" s="26">
        <v>0</v>
      </c>
      <c r="Y104" s="28">
        <v>5780</v>
      </c>
      <c r="Z104" s="32"/>
    </row>
    <row r="105" spans="1:26" x14ac:dyDescent="0.2">
      <c r="A105" s="1" t="s">
        <v>386</v>
      </c>
      <c r="B105" s="1" t="s">
        <v>73</v>
      </c>
      <c r="C105" s="1" t="s">
        <v>63</v>
      </c>
      <c r="F105" s="9" t="str">
        <f>CONCATENATE(B105," Parish ",C105,IF(ISBLANK(D105),"",", "),D105,IF(ISBLANK(H105),"",H105))</f>
        <v>St. James Parish School Board</v>
      </c>
      <c r="G105" s="1" t="s">
        <v>63</v>
      </c>
      <c r="I105" s="2">
        <v>44455</v>
      </c>
      <c r="J105" s="4">
        <v>44469</v>
      </c>
      <c r="K105" s="1" t="s">
        <v>34</v>
      </c>
      <c r="L105" s="5">
        <v>8000000</v>
      </c>
      <c r="M105" s="1" t="s">
        <v>67</v>
      </c>
      <c r="N105" s="25">
        <v>27500</v>
      </c>
      <c r="O105" s="26">
        <v>0</v>
      </c>
      <c r="P105" s="26">
        <v>0</v>
      </c>
      <c r="Q105" s="26">
        <v>1500</v>
      </c>
      <c r="R105" s="26">
        <v>0</v>
      </c>
      <c r="S105" s="26">
        <v>0</v>
      </c>
      <c r="T105" s="26">
        <f t="shared" si="7"/>
        <v>29000</v>
      </c>
      <c r="U105" s="25">
        <v>20000</v>
      </c>
      <c r="V105" s="27">
        <v>0</v>
      </c>
      <c r="W105" s="26">
        <v>0</v>
      </c>
      <c r="X105" s="26">
        <v>0</v>
      </c>
      <c r="Y105" s="28">
        <v>0</v>
      </c>
      <c r="Z105" s="32"/>
    </row>
    <row r="106" spans="1:26" x14ac:dyDescent="0.2">
      <c r="A106" s="1" t="s">
        <v>179</v>
      </c>
      <c r="B106" s="1" t="s">
        <v>71</v>
      </c>
      <c r="C106" s="1" t="s">
        <v>66</v>
      </c>
      <c r="D106" s="1" t="s">
        <v>191</v>
      </c>
      <c r="F106" s="9" t="str">
        <f>CONCATENATE(B106," ",C106,IF(ISBLANK(D106),"",", "),D106,IF(ISBLANK(H106),"",H106))</f>
        <v>St. John the Baptist Parish Council, Sales Tax District (DEQ Project)</v>
      </c>
      <c r="G106" s="1" t="s">
        <v>7</v>
      </c>
      <c r="H106" s="1" t="s">
        <v>111</v>
      </c>
      <c r="I106" s="2">
        <v>44455</v>
      </c>
      <c r="J106" s="4">
        <v>44644</v>
      </c>
      <c r="K106" s="1" t="s">
        <v>34</v>
      </c>
      <c r="L106" s="5">
        <v>15000000</v>
      </c>
      <c r="M106" s="1" t="s">
        <v>35</v>
      </c>
      <c r="N106" s="25">
        <v>80925</v>
      </c>
      <c r="O106" s="26">
        <v>0</v>
      </c>
      <c r="P106" s="26">
        <v>0</v>
      </c>
      <c r="Q106" s="26">
        <v>40775</v>
      </c>
      <c r="R106" s="26">
        <v>0</v>
      </c>
      <c r="S106" s="26">
        <v>0</v>
      </c>
      <c r="T106" s="26">
        <f t="shared" si="7"/>
        <v>121700</v>
      </c>
      <c r="U106" s="25">
        <v>59150</v>
      </c>
      <c r="V106" s="27">
        <v>0</v>
      </c>
      <c r="W106" s="26">
        <v>8275</v>
      </c>
      <c r="X106" s="26">
        <v>0</v>
      </c>
      <c r="Y106" s="28">
        <v>30000</v>
      </c>
      <c r="Z106" s="32"/>
    </row>
    <row r="107" spans="1:26" x14ac:dyDescent="0.2">
      <c r="A107" s="1" t="s">
        <v>272</v>
      </c>
      <c r="B107" s="1" t="s">
        <v>283</v>
      </c>
      <c r="C107" s="1" t="s">
        <v>287</v>
      </c>
      <c r="F107" s="9" t="str">
        <f t="shared" ref="F107:F112" si="8">CONCATENATE(B107," Parish, ",C107,IF(ISBLANK(D107),"",", "),D107,IF(ISBLANK(H107),"",H107))</f>
        <v>Vermilion Parish, City of Abbeville</v>
      </c>
      <c r="G107" s="1" t="s">
        <v>39</v>
      </c>
      <c r="I107" s="2">
        <v>44455</v>
      </c>
      <c r="J107" s="4">
        <v>44497</v>
      </c>
      <c r="K107" s="1" t="s">
        <v>34</v>
      </c>
      <c r="L107" s="5">
        <v>3000000</v>
      </c>
      <c r="M107" s="1" t="s">
        <v>67</v>
      </c>
      <c r="N107" s="25">
        <v>33275</v>
      </c>
      <c r="O107" s="26">
        <v>0</v>
      </c>
      <c r="P107" s="26">
        <v>0</v>
      </c>
      <c r="Q107" s="26">
        <v>3825</v>
      </c>
      <c r="R107" s="26">
        <v>0</v>
      </c>
      <c r="S107" s="26">
        <v>0</v>
      </c>
      <c r="T107" s="26">
        <f t="shared" si="7"/>
        <v>37100</v>
      </c>
      <c r="U107" s="25">
        <v>33275</v>
      </c>
      <c r="V107" s="27">
        <v>0</v>
      </c>
      <c r="W107" s="26">
        <v>1825</v>
      </c>
      <c r="X107" s="26">
        <v>0</v>
      </c>
      <c r="Y107" s="28">
        <v>0</v>
      </c>
      <c r="Z107" s="32"/>
    </row>
    <row r="108" spans="1:26" x14ac:dyDescent="0.2">
      <c r="A108" s="1" t="s">
        <v>129</v>
      </c>
      <c r="B108" s="1" t="s">
        <v>92</v>
      </c>
      <c r="C108" s="1" t="s">
        <v>130</v>
      </c>
      <c r="D108" s="1" t="s">
        <v>198</v>
      </c>
      <c r="F108" s="9" t="str">
        <f t="shared" si="8"/>
        <v>Orleans Parish, City of New Orleans, Audubon Commission (Audubon Commission Project)</v>
      </c>
      <c r="G108" s="1" t="s">
        <v>242</v>
      </c>
      <c r="H108" s="1" t="s">
        <v>199</v>
      </c>
      <c r="I108" s="2">
        <v>44490</v>
      </c>
      <c r="J108" s="4">
        <v>44545</v>
      </c>
      <c r="K108" s="1" t="s">
        <v>163</v>
      </c>
      <c r="L108" s="5">
        <v>33860000</v>
      </c>
      <c r="M108" s="1" t="s">
        <v>35</v>
      </c>
      <c r="N108" s="25">
        <v>108795</v>
      </c>
      <c r="O108" s="26">
        <v>182891</v>
      </c>
      <c r="P108" s="26">
        <v>0</v>
      </c>
      <c r="Q108" s="26">
        <v>117644</v>
      </c>
      <c r="R108" s="26">
        <v>0</v>
      </c>
      <c r="S108" s="26">
        <v>0</v>
      </c>
      <c r="T108" s="26">
        <f t="shared" si="7"/>
        <v>409330</v>
      </c>
      <c r="U108" s="25">
        <v>51342</v>
      </c>
      <c r="V108" s="27">
        <v>0</v>
      </c>
      <c r="W108" s="26">
        <v>17012</v>
      </c>
      <c r="X108" s="26">
        <v>0</v>
      </c>
      <c r="Y108" s="28">
        <v>47342</v>
      </c>
      <c r="Z108" s="32"/>
    </row>
    <row r="109" spans="1:26" x14ac:dyDescent="0.2">
      <c r="A109" s="1" t="s">
        <v>387</v>
      </c>
      <c r="B109" s="1" t="s">
        <v>351</v>
      </c>
      <c r="C109" s="1" t="s">
        <v>142</v>
      </c>
      <c r="F109" s="9" t="str">
        <f>CONCATENATE(B109," Parish ",C109,IF(ISBLANK(D109),"",", "),D109,IF(ISBLANK(H109),"",H109))</f>
        <v>Plaquemines Parish Law Enforcement District</v>
      </c>
      <c r="G109" s="1" t="s">
        <v>241</v>
      </c>
      <c r="I109" s="2">
        <v>44455</v>
      </c>
      <c r="J109" s="4">
        <v>44467</v>
      </c>
      <c r="K109" s="1" t="s">
        <v>34</v>
      </c>
      <c r="L109" s="5">
        <v>2800000</v>
      </c>
      <c r="M109" s="1" t="s">
        <v>67</v>
      </c>
      <c r="N109" s="25">
        <v>25000</v>
      </c>
      <c r="O109" s="26">
        <v>0</v>
      </c>
      <c r="P109" s="26">
        <v>0</v>
      </c>
      <c r="Q109" s="26">
        <v>1500</v>
      </c>
      <c r="R109" s="26">
        <v>0</v>
      </c>
      <c r="S109" s="26">
        <v>0</v>
      </c>
      <c r="T109" s="26">
        <f t="shared" si="7"/>
        <v>26500</v>
      </c>
      <c r="U109" s="25">
        <v>25000</v>
      </c>
      <c r="V109" s="27">
        <v>0</v>
      </c>
      <c r="W109" s="26">
        <v>0</v>
      </c>
      <c r="X109" s="26">
        <v>0</v>
      </c>
      <c r="Y109" s="28">
        <v>0</v>
      </c>
      <c r="Z109" s="32"/>
    </row>
    <row r="110" spans="1:26" x14ac:dyDescent="0.2">
      <c r="A110" s="1" t="s">
        <v>388</v>
      </c>
      <c r="B110" s="1" t="s">
        <v>92</v>
      </c>
      <c r="C110" s="1" t="s">
        <v>63</v>
      </c>
      <c r="F110" s="9" t="str">
        <f>CONCATENATE(B110," Parish ",C110,IF(ISBLANK(D110),"",", "),D110,IF(ISBLANK(H110),"",H110))</f>
        <v>Orleans Parish School Board</v>
      </c>
      <c r="G110" s="1" t="s">
        <v>63</v>
      </c>
      <c r="I110" s="2">
        <v>44455</v>
      </c>
      <c r="J110" s="4">
        <v>44468</v>
      </c>
      <c r="K110" s="1" t="s">
        <v>34</v>
      </c>
      <c r="L110" s="5">
        <v>65000000</v>
      </c>
      <c r="M110" s="1" t="s">
        <v>67</v>
      </c>
      <c r="N110" s="25">
        <v>60000</v>
      </c>
      <c r="O110" s="26">
        <v>0</v>
      </c>
      <c r="P110" s="26">
        <v>0</v>
      </c>
      <c r="Q110" s="26">
        <v>55000</v>
      </c>
      <c r="R110" s="26">
        <v>0</v>
      </c>
      <c r="S110" s="26">
        <v>20000</v>
      </c>
      <c r="T110" s="26">
        <f t="shared" si="7"/>
        <v>135000</v>
      </c>
      <c r="U110" s="25">
        <v>60000</v>
      </c>
      <c r="V110" s="27">
        <v>0</v>
      </c>
      <c r="W110" s="26">
        <v>0</v>
      </c>
      <c r="X110" s="26">
        <v>0</v>
      </c>
      <c r="Y110" s="28">
        <v>55000</v>
      </c>
      <c r="Z110" s="32"/>
    </row>
    <row r="111" spans="1:26" x14ac:dyDescent="0.2">
      <c r="A111" s="1" t="s">
        <v>131</v>
      </c>
      <c r="B111" s="1" t="s">
        <v>132</v>
      </c>
      <c r="C111" s="1" t="s">
        <v>63</v>
      </c>
      <c r="D111" s="1" t="s">
        <v>133</v>
      </c>
      <c r="F111" s="9" t="str">
        <f>CONCATENATE(B111," Parish ",C111,IF(ISBLANK(D111),"",", "),D111,IF(ISBLANK(H111),"",H111))</f>
        <v>Bossier Parish School Board, Parishwide School District</v>
      </c>
      <c r="G111" s="1" t="s">
        <v>63</v>
      </c>
      <c r="I111" s="2">
        <v>44455</v>
      </c>
      <c r="J111" s="4">
        <v>44532</v>
      </c>
      <c r="K111" s="1" t="s">
        <v>40</v>
      </c>
      <c r="L111" s="5">
        <v>27695000</v>
      </c>
      <c r="M111" s="1" t="s">
        <v>43</v>
      </c>
      <c r="N111" s="25">
        <v>89121</v>
      </c>
      <c r="O111" s="26">
        <v>0</v>
      </c>
      <c r="P111" s="26">
        <v>45779</v>
      </c>
      <c r="Q111" s="26">
        <v>94935</v>
      </c>
      <c r="R111" s="26">
        <v>0</v>
      </c>
      <c r="S111" s="26">
        <v>0</v>
      </c>
      <c r="T111" s="26">
        <f t="shared" si="7"/>
        <v>229835</v>
      </c>
      <c r="U111" s="25">
        <v>69121</v>
      </c>
      <c r="V111" s="27">
        <v>0</v>
      </c>
      <c r="W111" s="26">
        <v>14238</v>
      </c>
      <c r="X111" s="26">
        <v>0</v>
      </c>
      <c r="Y111" s="28">
        <v>41543</v>
      </c>
      <c r="Z111" s="32"/>
    </row>
    <row r="112" spans="1:26" x14ac:dyDescent="0.2">
      <c r="A112" s="1" t="s">
        <v>273</v>
      </c>
      <c r="B112" s="1" t="s">
        <v>187</v>
      </c>
      <c r="C112" s="1" t="s">
        <v>288</v>
      </c>
      <c r="F112" s="9" t="str">
        <f t="shared" si="8"/>
        <v>Avoyelles Parish, City of Bunkie</v>
      </c>
      <c r="G112" s="1" t="s">
        <v>39</v>
      </c>
      <c r="I112" s="2">
        <v>44455</v>
      </c>
      <c r="J112" s="4">
        <v>44497</v>
      </c>
      <c r="K112" s="1" t="s">
        <v>40</v>
      </c>
      <c r="L112" s="5">
        <v>2745000</v>
      </c>
      <c r="M112" s="1" t="s">
        <v>43</v>
      </c>
      <c r="N112" s="25">
        <v>51672</v>
      </c>
      <c r="O112" s="26">
        <v>27450</v>
      </c>
      <c r="P112" s="26">
        <v>20495</v>
      </c>
      <c r="Q112" s="26">
        <v>7727</v>
      </c>
      <c r="R112" s="26">
        <v>0</v>
      </c>
      <c r="S112" s="26">
        <v>0</v>
      </c>
      <c r="T112" s="26">
        <f t="shared" si="7"/>
        <v>107344</v>
      </c>
      <c r="U112" s="25">
        <v>31672</v>
      </c>
      <c r="V112" s="27">
        <v>0</v>
      </c>
      <c r="W112" s="26">
        <v>0</v>
      </c>
      <c r="X112" s="26">
        <v>0</v>
      </c>
      <c r="Y112" s="28">
        <v>0</v>
      </c>
      <c r="Z112" s="32"/>
    </row>
    <row r="113" spans="1:26" x14ac:dyDescent="0.2">
      <c r="A113" s="1" t="s">
        <v>274</v>
      </c>
      <c r="B113" s="1" t="s">
        <v>284</v>
      </c>
      <c r="D113" s="1" t="s">
        <v>223</v>
      </c>
      <c r="F113" s="9" t="s">
        <v>739</v>
      </c>
      <c r="G113" s="1" t="s">
        <v>241</v>
      </c>
      <c r="I113" s="2">
        <v>44455</v>
      </c>
      <c r="J113" s="4">
        <v>44497</v>
      </c>
      <c r="K113" s="1" t="s">
        <v>34</v>
      </c>
      <c r="L113" s="5">
        <v>3020000</v>
      </c>
      <c r="M113" s="1" t="s">
        <v>43</v>
      </c>
      <c r="N113" s="25">
        <v>32585</v>
      </c>
      <c r="O113" s="26">
        <v>0</v>
      </c>
      <c r="P113" s="26">
        <v>0</v>
      </c>
      <c r="Q113" s="26">
        <v>35437</v>
      </c>
      <c r="R113" s="26">
        <v>0</v>
      </c>
      <c r="S113" s="26">
        <v>0</v>
      </c>
      <c r="T113" s="26">
        <f t="shared" si="7"/>
        <v>68022</v>
      </c>
      <c r="U113" s="25">
        <v>32585</v>
      </c>
      <c r="V113" s="27">
        <v>0</v>
      </c>
      <c r="W113" s="26">
        <v>1837</v>
      </c>
      <c r="X113" s="26">
        <v>0</v>
      </c>
      <c r="Y113" s="28">
        <v>0</v>
      </c>
      <c r="Z113" s="32"/>
    </row>
    <row r="114" spans="1:26" x14ac:dyDescent="0.2">
      <c r="A114" s="1" t="s">
        <v>180</v>
      </c>
      <c r="B114" s="1" t="s">
        <v>192</v>
      </c>
      <c r="C114" s="1" t="s">
        <v>193</v>
      </c>
      <c r="F114" s="9" t="str">
        <f>CONCATENATE(B114," Parish, ",C114,IF(ISBLANK(D114),"",", "),D114,IF(ISBLANK(H114),"",H114))</f>
        <v>St. Martin Parish, City of St. Martinville</v>
      </c>
      <c r="G114" s="1" t="s">
        <v>39</v>
      </c>
      <c r="I114" s="2">
        <v>44455</v>
      </c>
      <c r="J114" s="4">
        <v>44463</v>
      </c>
      <c r="K114" s="1" t="s">
        <v>34</v>
      </c>
      <c r="L114" s="5">
        <v>250000</v>
      </c>
      <c r="M114" s="1" t="s">
        <v>67</v>
      </c>
      <c r="N114" s="25">
        <v>1500</v>
      </c>
      <c r="O114" s="26">
        <v>0</v>
      </c>
      <c r="P114" s="26">
        <v>0</v>
      </c>
      <c r="Q114" s="26">
        <v>880</v>
      </c>
      <c r="R114" s="26">
        <v>0</v>
      </c>
      <c r="S114" s="26">
        <v>0</v>
      </c>
      <c r="T114" s="26">
        <f t="shared" si="7"/>
        <v>2380</v>
      </c>
      <c r="U114" s="25">
        <v>1500</v>
      </c>
      <c r="V114" s="27">
        <v>0</v>
      </c>
      <c r="W114" s="26">
        <v>0</v>
      </c>
      <c r="X114" s="26">
        <v>0</v>
      </c>
      <c r="Y114" s="28">
        <v>0</v>
      </c>
      <c r="Z114" s="32"/>
    </row>
    <row r="115" spans="1:26" x14ac:dyDescent="0.2">
      <c r="A115" s="1" t="s">
        <v>567</v>
      </c>
      <c r="B115" s="1" t="s">
        <v>62</v>
      </c>
      <c r="C115" s="1" t="s">
        <v>568</v>
      </c>
      <c r="F115" s="9" t="str">
        <f>CONCATENATE(B115," Parish, ",C115,IF(ISBLANK(D115),"",", "),D115,IF(ISBLANK(H115),"",H115))</f>
        <v>Livingston Parish, Juban Trails Community Development District</v>
      </c>
      <c r="G115" s="1" t="s">
        <v>241</v>
      </c>
      <c r="I115" s="2">
        <v>44490</v>
      </c>
      <c r="J115" s="4">
        <v>44629</v>
      </c>
      <c r="K115" s="1" t="s">
        <v>40</v>
      </c>
      <c r="L115" s="5">
        <v>4460000</v>
      </c>
      <c r="M115" s="1" t="s">
        <v>35</v>
      </c>
      <c r="N115" s="25">
        <v>81155</v>
      </c>
      <c r="O115" s="26">
        <v>89200</v>
      </c>
      <c r="P115" s="26">
        <v>0</v>
      </c>
      <c r="Q115" s="26">
        <v>71515</v>
      </c>
      <c r="R115" s="26">
        <v>0</v>
      </c>
      <c r="S115" s="26">
        <v>0</v>
      </c>
      <c r="T115" s="26">
        <f t="shared" si="7"/>
        <v>241870</v>
      </c>
      <c r="U115" s="25">
        <v>38655</v>
      </c>
      <c r="V115" s="27">
        <v>35000</v>
      </c>
      <c r="W115" s="26">
        <v>5575</v>
      </c>
      <c r="X115" s="26">
        <v>0</v>
      </c>
      <c r="Y115" s="28">
        <v>27000</v>
      </c>
      <c r="Z115" s="32"/>
    </row>
    <row r="116" spans="1:26" x14ac:dyDescent="0.2">
      <c r="A116" s="1" t="s">
        <v>214</v>
      </c>
      <c r="B116" s="1" t="s">
        <v>206</v>
      </c>
      <c r="C116" s="1" t="s">
        <v>228</v>
      </c>
      <c r="F116" s="9" t="str">
        <f>CONCATENATE(B116," Parish ",C116,IF(ISBLANK(D116),"",", "),D116,IF(ISBLANK(H116),"",H116))</f>
        <v>Lafayette Parish Assessment District</v>
      </c>
      <c r="G116" s="1" t="s">
        <v>241</v>
      </c>
      <c r="I116" s="2">
        <v>44490</v>
      </c>
      <c r="J116" s="4">
        <v>44510</v>
      </c>
      <c r="K116" s="1" t="s">
        <v>34</v>
      </c>
      <c r="L116" s="5">
        <v>3000000</v>
      </c>
      <c r="M116" s="1" t="s">
        <v>35</v>
      </c>
      <c r="N116" s="25">
        <v>31736</v>
      </c>
      <c r="O116" s="26">
        <v>0</v>
      </c>
      <c r="P116" s="26">
        <v>0</v>
      </c>
      <c r="Q116" s="26">
        <v>3825</v>
      </c>
      <c r="R116" s="26">
        <v>0</v>
      </c>
      <c r="S116" s="26">
        <v>0</v>
      </c>
      <c r="T116" s="26">
        <f t="shared" si="7"/>
        <v>35561</v>
      </c>
      <c r="U116" s="25">
        <v>31736</v>
      </c>
      <c r="V116" s="27">
        <v>0</v>
      </c>
      <c r="W116" s="26">
        <v>1825</v>
      </c>
      <c r="X116" s="26">
        <v>0</v>
      </c>
      <c r="Y116" s="28">
        <v>0</v>
      </c>
      <c r="Z116" s="32"/>
    </row>
    <row r="117" spans="1:26" x14ac:dyDescent="0.2">
      <c r="A117" s="1" t="s">
        <v>545</v>
      </c>
      <c r="B117" s="1" t="s">
        <v>81</v>
      </c>
      <c r="C117" s="1" t="s">
        <v>546</v>
      </c>
      <c r="F117" s="9" t="str">
        <f>CONCATENATE(B117," Parish, ",C117,IF(ISBLANK(D117),"",", "),D117,IF(ISBLANK(H117),"",H117))</f>
        <v>Lincoln Parish, City of Ruston</v>
      </c>
      <c r="G117" s="1" t="s">
        <v>39</v>
      </c>
      <c r="I117" s="2">
        <v>44855</v>
      </c>
      <c r="J117" s="4">
        <v>44539</v>
      </c>
      <c r="K117" s="1" t="s">
        <v>34</v>
      </c>
      <c r="L117" s="5">
        <v>23760000</v>
      </c>
      <c r="M117" s="1" t="s">
        <v>43</v>
      </c>
      <c r="N117" s="25">
        <v>116150</v>
      </c>
      <c r="O117" s="26">
        <v>115236</v>
      </c>
      <c r="P117" s="26">
        <v>0</v>
      </c>
      <c r="Q117" s="26">
        <v>42610</v>
      </c>
      <c r="R117" s="26">
        <v>0</v>
      </c>
      <c r="S117" s="26">
        <v>0</v>
      </c>
      <c r="T117" s="26">
        <f t="shared" si="7"/>
        <v>273996</v>
      </c>
      <c r="U117" s="25">
        <v>71150</v>
      </c>
      <c r="V117" s="27">
        <v>0</v>
      </c>
      <c r="W117" s="26">
        <v>12467</v>
      </c>
      <c r="X117" s="26">
        <v>0</v>
      </c>
      <c r="Y117" s="28">
        <v>23760</v>
      </c>
      <c r="Z117" s="32"/>
    </row>
    <row r="118" spans="1:26" x14ac:dyDescent="0.2">
      <c r="A118" s="1" t="s">
        <v>213</v>
      </c>
      <c r="B118" s="1" t="s">
        <v>187</v>
      </c>
      <c r="C118" s="1" t="s">
        <v>229</v>
      </c>
      <c r="F118" s="9" t="str">
        <f>CONCATENATE(B118," Parish, ",C118,IF(ISBLANK(D118),"",", "),D118,IF(ISBLANK(H118),"",H118))</f>
        <v>Avoyelles Parish, Village of Hessmer</v>
      </c>
      <c r="G118" s="1" t="s">
        <v>39</v>
      </c>
      <c r="I118" s="2">
        <v>44490</v>
      </c>
      <c r="J118" s="4">
        <v>44517</v>
      </c>
      <c r="K118" s="1" t="s">
        <v>34</v>
      </c>
      <c r="L118" s="5">
        <v>796000</v>
      </c>
      <c r="M118" s="1" t="s">
        <v>43</v>
      </c>
      <c r="N118" s="25">
        <v>12940</v>
      </c>
      <c r="O118" s="26">
        <v>0</v>
      </c>
      <c r="P118" s="26">
        <v>0</v>
      </c>
      <c r="Q118" s="26">
        <v>3503</v>
      </c>
      <c r="R118" s="26">
        <v>0</v>
      </c>
      <c r="S118" s="26">
        <v>0</v>
      </c>
      <c r="T118" s="26">
        <f t="shared" si="7"/>
        <v>16443</v>
      </c>
      <c r="U118" s="25">
        <v>12940</v>
      </c>
      <c r="V118" s="27">
        <v>0</v>
      </c>
      <c r="W118" s="26">
        <v>503</v>
      </c>
      <c r="X118" s="26">
        <v>0</v>
      </c>
      <c r="Y118" s="28">
        <v>0</v>
      </c>
      <c r="Z118" s="32"/>
    </row>
    <row r="119" spans="1:26" x14ac:dyDescent="0.2">
      <c r="A119" s="1" t="s">
        <v>134</v>
      </c>
      <c r="B119" s="1" t="s">
        <v>135</v>
      </c>
      <c r="D119" s="1" t="s">
        <v>136</v>
      </c>
      <c r="F119" s="9" t="s">
        <v>161</v>
      </c>
      <c r="G119" s="1" t="s">
        <v>241</v>
      </c>
      <c r="I119" s="2">
        <v>44490</v>
      </c>
      <c r="J119" s="4">
        <v>44539</v>
      </c>
      <c r="K119" s="1" t="s">
        <v>40</v>
      </c>
      <c r="L119" s="5">
        <v>9085000</v>
      </c>
      <c r="M119" s="1" t="s">
        <v>35</v>
      </c>
      <c r="N119" s="25">
        <v>89695</v>
      </c>
      <c r="O119" s="26">
        <v>90850</v>
      </c>
      <c r="P119" s="26">
        <v>57336</v>
      </c>
      <c r="Q119" s="26">
        <v>72904</v>
      </c>
      <c r="R119" s="26">
        <v>0</v>
      </c>
      <c r="S119" s="26">
        <v>0</v>
      </c>
      <c r="T119" s="26">
        <f t="shared" si="7"/>
        <v>310785</v>
      </c>
      <c r="U119" s="25">
        <v>49695</v>
      </c>
      <c r="V119" s="27">
        <v>35000</v>
      </c>
      <c r="W119" s="26">
        <v>5272</v>
      </c>
      <c r="X119" s="26">
        <v>0</v>
      </c>
      <c r="Y119" s="28">
        <v>40883</v>
      </c>
      <c r="Z119" s="32"/>
    </row>
    <row r="120" spans="1:26" x14ac:dyDescent="0.2">
      <c r="A120" s="1" t="s">
        <v>137</v>
      </c>
      <c r="B120" s="1" t="s">
        <v>31</v>
      </c>
      <c r="C120" s="1" t="s">
        <v>138</v>
      </c>
      <c r="F120" s="9" t="str">
        <f>CONCATENATE(B120," Parish, ",C120,IF(ISBLANK(D120),"",", "),D120,IF(ISBLANK(H120),"",H120))</f>
        <v>Iberia Parish, City of Jeanerette</v>
      </c>
      <c r="G120" s="1" t="s">
        <v>39</v>
      </c>
      <c r="I120" s="2">
        <v>44490</v>
      </c>
      <c r="J120" s="4">
        <v>44546</v>
      </c>
      <c r="K120" s="1" t="s">
        <v>34</v>
      </c>
      <c r="L120" s="5">
        <v>1550000</v>
      </c>
      <c r="M120" s="1" t="s">
        <v>43</v>
      </c>
      <c r="N120" s="25">
        <v>37750</v>
      </c>
      <c r="O120" s="26">
        <v>0</v>
      </c>
      <c r="P120" s="26">
        <v>0</v>
      </c>
      <c r="Q120" s="26">
        <v>20995</v>
      </c>
      <c r="R120" s="26">
        <v>0</v>
      </c>
      <c r="S120" s="26">
        <v>0</v>
      </c>
      <c r="T120" s="26">
        <f t="shared" si="7"/>
        <v>58745</v>
      </c>
      <c r="U120" s="25">
        <v>22750</v>
      </c>
      <c r="V120" s="27">
        <v>15000</v>
      </c>
      <c r="W120" s="26">
        <v>955</v>
      </c>
      <c r="X120" s="26">
        <v>0</v>
      </c>
      <c r="Y120" s="28">
        <v>17500</v>
      </c>
      <c r="Z120" s="32"/>
    </row>
    <row r="121" spans="1:26" x14ac:dyDescent="0.2">
      <c r="A121" s="1" t="s">
        <v>212</v>
      </c>
      <c r="B121" s="1" t="s">
        <v>206</v>
      </c>
      <c r="C121" s="1" t="s">
        <v>230</v>
      </c>
      <c r="D121" s="1" t="s">
        <v>231</v>
      </c>
      <c r="F121" s="9" t="str">
        <f>CONCATENATE(B121," Parish, ",C121,IF(ISBLANK(D121),"",", "),D121,IF(ISBLANK(H121),"",H121))</f>
        <v>Lafayette Parish, City of Youngsville, Youngsville Sales Tax District No. 1</v>
      </c>
      <c r="G121" s="1" t="s">
        <v>241</v>
      </c>
      <c r="I121" s="2">
        <v>44490</v>
      </c>
      <c r="J121" s="4">
        <v>44530</v>
      </c>
      <c r="K121" s="1" t="s">
        <v>34</v>
      </c>
      <c r="L121" s="5">
        <v>5000000</v>
      </c>
      <c r="M121" s="1" t="s">
        <v>35</v>
      </c>
      <c r="N121" s="25">
        <v>37275</v>
      </c>
      <c r="O121" s="26">
        <v>0</v>
      </c>
      <c r="P121" s="26">
        <v>0</v>
      </c>
      <c r="Q121" s="26">
        <v>20775</v>
      </c>
      <c r="R121" s="26">
        <v>0</v>
      </c>
      <c r="S121" s="26">
        <v>0</v>
      </c>
      <c r="T121" s="26">
        <f t="shared" si="7"/>
        <v>58050</v>
      </c>
      <c r="U121" s="25">
        <v>37275</v>
      </c>
      <c r="V121" s="27">
        <v>0</v>
      </c>
      <c r="W121" s="26">
        <v>3025</v>
      </c>
      <c r="X121" s="26">
        <v>0</v>
      </c>
      <c r="Y121" s="28">
        <v>16250</v>
      </c>
      <c r="Z121" s="32"/>
    </row>
    <row r="122" spans="1:26" x14ac:dyDescent="0.2">
      <c r="A122" s="1" t="s">
        <v>547</v>
      </c>
      <c r="B122" s="1" t="s">
        <v>124</v>
      </c>
      <c r="C122" s="1" t="s">
        <v>548</v>
      </c>
      <c r="F122" s="9" t="str">
        <f>CONCATENATE(B122,", ",C122,IF(ISBLANK(D122),"",", "),D122,IF(ISBLANK(H122),"",H122))</f>
        <v>Multiple Parishes, Caddo-Bossier Parishes Port Commission (Project Rural Renaissance, LLC)</v>
      </c>
      <c r="G122" s="1" t="s">
        <v>242</v>
      </c>
      <c r="H122" s="1" t="s">
        <v>551</v>
      </c>
      <c r="I122" s="2">
        <v>44546</v>
      </c>
      <c r="J122" s="4">
        <v>44684</v>
      </c>
      <c r="K122" s="1" t="s">
        <v>34</v>
      </c>
      <c r="L122" s="5">
        <v>55000000</v>
      </c>
      <c r="M122" s="1" t="s">
        <v>35</v>
      </c>
      <c r="N122" s="25">
        <v>139145</v>
      </c>
      <c r="O122" s="26">
        <v>0</v>
      </c>
      <c r="P122" s="26">
        <v>0</v>
      </c>
      <c r="Q122" s="26">
        <v>753834</v>
      </c>
      <c r="R122" s="26">
        <v>0</v>
      </c>
      <c r="S122" s="26">
        <v>0</v>
      </c>
      <c r="T122" s="26">
        <f t="shared" si="7"/>
        <v>892979</v>
      </c>
      <c r="U122" s="25">
        <v>92150</v>
      </c>
      <c r="V122" s="27">
        <v>0</v>
      </c>
      <c r="W122" s="26">
        <v>59500</v>
      </c>
      <c r="X122" s="26">
        <v>55000</v>
      </c>
      <c r="Y122" s="28">
        <v>82500</v>
      </c>
      <c r="Z122" s="32"/>
    </row>
    <row r="123" spans="1:26" x14ac:dyDescent="0.2">
      <c r="A123" s="1" t="s">
        <v>139</v>
      </c>
      <c r="B123" s="1" t="s">
        <v>62</v>
      </c>
      <c r="D123" s="1" t="s">
        <v>140</v>
      </c>
      <c r="F123" s="9" t="s">
        <v>162</v>
      </c>
      <c r="G123" s="1" t="s">
        <v>241</v>
      </c>
      <c r="I123" s="2">
        <v>44518</v>
      </c>
      <c r="J123" s="4">
        <v>44545</v>
      </c>
      <c r="K123" s="1" t="s">
        <v>40</v>
      </c>
      <c r="L123" s="5">
        <v>50000000</v>
      </c>
      <c r="M123" s="1" t="s">
        <v>35</v>
      </c>
      <c r="N123" s="25">
        <v>150900</v>
      </c>
      <c r="O123" s="26">
        <v>687500</v>
      </c>
      <c r="P123" s="26">
        <v>173332</v>
      </c>
      <c r="Q123" s="26">
        <v>188025</v>
      </c>
      <c r="R123" s="26">
        <v>0</v>
      </c>
      <c r="S123" s="26">
        <v>0</v>
      </c>
      <c r="T123" s="26">
        <f t="shared" si="7"/>
        <v>1199757</v>
      </c>
      <c r="U123" s="25">
        <v>85900</v>
      </c>
      <c r="V123" s="27">
        <v>60000</v>
      </c>
      <c r="W123" s="26">
        <v>24275</v>
      </c>
      <c r="X123" s="26">
        <v>0</v>
      </c>
      <c r="Y123" s="28">
        <v>125000</v>
      </c>
      <c r="Z123" s="32"/>
    </row>
    <row r="124" spans="1:26" x14ac:dyDescent="0.2">
      <c r="A124" s="1" t="s">
        <v>203</v>
      </c>
      <c r="B124" s="1" t="s">
        <v>189</v>
      </c>
      <c r="C124" s="1" t="s">
        <v>66</v>
      </c>
      <c r="D124" s="1" t="s">
        <v>204</v>
      </c>
      <c r="F124" s="9" t="str">
        <f>CONCATENATE(B124," ",C124,IF(ISBLANK(D124),"",", "),D124,IF(ISBLANK(H124),"",H124))</f>
        <v>Jefferson Parish Council, Consolidated Waterworks District No. 1</v>
      </c>
      <c r="G124" s="1" t="s">
        <v>241</v>
      </c>
      <c r="I124" s="2">
        <v>44518</v>
      </c>
      <c r="J124" s="4">
        <v>44656</v>
      </c>
      <c r="K124" s="1" t="s">
        <v>40</v>
      </c>
      <c r="L124" s="5">
        <v>94785000</v>
      </c>
      <c r="M124" s="1" t="s">
        <v>35</v>
      </c>
      <c r="N124" s="25">
        <v>224489</v>
      </c>
      <c r="O124" s="26">
        <v>464447</v>
      </c>
      <c r="P124" s="26">
        <v>486437</v>
      </c>
      <c r="Q124" s="26">
        <v>355075</v>
      </c>
      <c r="R124" s="26">
        <v>0</v>
      </c>
      <c r="S124" s="26">
        <v>0</v>
      </c>
      <c r="T124" s="26">
        <f t="shared" si="7"/>
        <v>1530448</v>
      </c>
      <c r="U124" s="25">
        <v>124489</v>
      </c>
      <c r="V124" s="27">
        <v>85000</v>
      </c>
      <c r="W124" s="26">
        <v>39950</v>
      </c>
      <c r="X124" s="26">
        <v>0</v>
      </c>
      <c r="Y124" s="28">
        <v>185000</v>
      </c>
      <c r="Z124" s="32"/>
    </row>
    <row r="125" spans="1:26" x14ac:dyDescent="0.2">
      <c r="A125" s="1" t="s">
        <v>201</v>
      </c>
      <c r="B125" s="1" t="s">
        <v>189</v>
      </c>
      <c r="C125" s="1" t="s">
        <v>66</v>
      </c>
      <c r="D125" s="1" t="s">
        <v>202</v>
      </c>
      <c r="F125" s="9" t="str">
        <f>CONCATENATE(B125," ",C125,IF(ISBLANK(D125),"",", "),D125,IF(ISBLANK(H125),"",H125))</f>
        <v>Jefferson Parish Council, Consolidated Waterworks District No. 2</v>
      </c>
      <c r="G125" s="1" t="s">
        <v>241</v>
      </c>
      <c r="I125" s="2">
        <v>44518</v>
      </c>
      <c r="J125" s="4">
        <v>44649</v>
      </c>
      <c r="K125" s="1" t="s">
        <v>40</v>
      </c>
      <c r="L125" s="5">
        <v>180780000</v>
      </c>
      <c r="M125" s="1" t="s">
        <v>35</v>
      </c>
      <c r="N125" s="25">
        <v>331485</v>
      </c>
      <c r="O125" s="26">
        <v>885822</v>
      </c>
      <c r="P125" s="26">
        <v>834904</v>
      </c>
      <c r="Q125" s="26">
        <v>605073</v>
      </c>
      <c r="R125" s="26">
        <v>0</v>
      </c>
      <c r="S125" s="26">
        <v>0</v>
      </c>
      <c r="T125" s="26">
        <f t="shared" si="7"/>
        <v>2657284</v>
      </c>
      <c r="U125" s="25">
        <v>191485</v>
      </c>
      <c r="V125" s="27">
        <v>125000</v>
      </c>
      <c r="W125" s="26">
        <v>70048</v>
      </c>
      <c r="X125" s="26">
        <v>0</v>
      </c>
      <c r="Y125" s="28">
        <v>350000</v>
      </c>
      <c r="Z125" s="32"/>
    </row>
    <row r="126" spans="1:26" x14ac:dyDescent="0.2">
      <c r="A126" s="1" t="s">
        <v>181</v>
      </c>
      <c r="B126" s="1" t="s">
        <v>190</v>
      </c>
      <c r="C126" s="1" t="s">
        <v>66</v>
      </c>
      <c r="F126" s="9" t="str">
        <f>CONCATENATE(B126," ",C126,IF(ISBLANK(D126),"",", "),D126,IF(ISBLANK(H126),"",H126))</f>
        <v>St. Bernard Parish Council</v>
      </c>
      <c r="G126" s="1" t="s">
        <v>7</v>
      </c>
      <c r="I126" s="2">
        <v>44518</v>
      </c>
      <c r="J126" s="4">
        <v>44530</v>
      </c>
      <c r="K126" s="1" t="s">
        <v>34</v>
      </c>
      <c r="L126" s="5">
        <v>20000000</v>
      </c>
      <c r="M126" s="1" t="s">
        <v>35</v>
      </c>
      <c r="N126" s="25">
        <v>30500</v>
      </c>
      <c r="O126" s="26">
        <v>0</v>
      </c>
      <c r="P126" s="26">
        <v>0</v>
      </c>
      <c r="Q126" s="26">
        <v>11625</v>
      </c>
      <c r="R126" s="26">
        <v>0</v>
      </c>
      <c r="S126" s="26">
        <v>0</v>
      </c>
      <c r="T126" s="26">
        <f t="shared" si="7"/>
        <v>42125</v>
      </c>
      <c r="U126" s="25">
        <v>30500</v>
      </c>
      <c r="V126" s="27">
        <v>0</v>
      </c>
      <c r="W126" s="26">
        <v>10755</v>
      </c>
      <c r="X126" s="26">
        <v>0</v>
      </c>
      <c r="Y126" s="28">
        <v>0</v>
      </c>
      <c r="Z126" s="32"/>
    </row>
    <row r="127" spans="1:26" x14ac:dyDescent="0.2">
      <c r="A127" s="1" t="s">
        <v>182</v>
      </c>
      <c r="B127" s="1" t="s">
        <v>56</v>
      </c>
      <c r="D127" s="1" t="s">
        <v>194</v>
      </c>
      <c r="F127" s="9" t="s">
        <v>236</v>
      </c>
      <c r="G127" s="1" t="s">
        <v>241</v>
      </c>
      <c r="I127" s="2">
        <v>44518</v>
      </c>
      <c r="J127" s="4">
        <v>44530</v>
      </c>
      <c r="K127" s="1" t="s">
        <v>34</v>
      </c>
      <c r="L127" s="5">
        <v>12240000</v>
      </c>
      <c r="M127" s="1" t="s">
        <v>239</v>
      </c>
      <c r="N127" s="25">
        <v>55505</v>
      </c>
      <c r="O127" s="26">
        <v>0</v>
      </c>
      <c r="P127" s="26">
        <v>0</v>
      </c>
      <c r="Q127" s="26">
        <v>21635</v>
      </c>
      <c r="R127" s="26">
        <v>0</v>
      </c>
      <c r="S127" s="26">
        <v>0</v>
      </c>
      <c r="T127" s="26">
        <f t="shared" si="7"/>
        <v>77140</v>
      </c>
      <c r="U127" s="25">
        <v>55505</v>
      </c>
      <c r="V127" s="27">
        <v>0</v>
      </c>
      <c r="W127" s="26">
        <v>6895</v>
      </c>
      <c r="X127" s="26">
        <v>0</v>
      </c>
      <c r="Y127" s="28">
        <v>12240</v>
      </c>
      <c r="Z127" s="32"/>
    </row>
    <row r="128" spans="1:26" x14ac:dyDescent="0.2">
      <c r="A128" s="1" t="s">
        <v>61</v>
      </c>
      <c r="B128" s="1" t="s">
        <v>62</v>
      </c>
      <c r="C128" s="1" t="s">
        <v>63</v>
      </c>
      <c r="F128" s="9" t="str">
        <f>CONCATENATE(B128," Parish ",C128,IF(ISBLANK(D128),"",", "),D128,IF(ISBLANK(H128),"",H128))</f>
        <v>Livingston Parish School Board</v>
      </c>
      <c r="G128" s="1" t="s">
        <v>63</v>
      </c>
      <c r="I128" s="2">
        <v>44518</v>
      </c>
      <c r="J128" s="4">
        <v>44630</v>
      </c>
      <c r="K128" s="1" t="s">
        <v>34</v>
      </c>
      <c r="L128" s="5">
        <v>16875000</v>
      </c>
      <c r="M128" s="1" t="s">
        <v>35</v>
      </c>
      <c r="N128" s="25">
        <v>90056</v>
      </c>
      <c r="O128" s="26">
        <v>127500</v>
      </c>
      <c r="P128" s="26">
        <v>34375</v>
      </c>
      <c r="Q128" s="26">
        <v>75463</v>
      </c>
      <c r="R128" s="26">
        <v>0</v>
      </c>
      <c r="S128" s="26">
        <v>0</v>
      </c>
      <c r="T128" s="26">
        <f t="shared" si="7"/>
        <v>327394</v>
      </c>
      <c r="U128" s="25">
        <v>60556</v>
      </c>
      <c r="V128" s="27">
        <v>7500</v>
      </c>
      <c r="W128" s="26">
        <v>9213</v>
      </c>
      <c r="X128" s="26">
        <v>0</v>
      </c>
      <c r="Y128" s="28">
        <v>33750</v>
      </c>
      <c r="Z128" s="32"/>
    </row>
    <row r="129" spans="1:26" x14ac:dyDescent="0.2">
      <c r="A129" s="1" t="s">
        <v>64</v>
      </c>
      <c r="B129" s="1" t="s">
        <v>65</v>
      </c>
      <c r="C129" s="1" t="s">
        <v>66</v>
      </c>
      <c r="F129" s="9" t="str">
        <f>CONCATENATE(B129,"",C129,IF(ISBLANK(D129),"",", "),D129,IF(ISBLANK(H129),"",H129))</f>
        <v>St. Charles Parish Council</v>
      </c>
      <c r="G129" s="1" t="s">
        <v>7</v>
      </c>
      <c r="I129" s="2">
        <v>44518</v>
      </c>
      <c r="J129" s="4">
        <v>44587</v>
      </c>
      <c r="K129" s="1" t="s">
        <v>34</v>
      </c>
      <c r="L129" s="5">
        <v>20000000</v>
      </c>
      <c r="M129" s="1" t="s">
        <v>67</v>
      </c>
      <c r="N129" s="25">
        <v>40000</v>
      </c>
      <c r="O129" s="26">
        <v>0</v>
      </c>
      <c r="P129" s="26">
        <v>0</v>
      </c>
      <c r="Q129" s="26">
        <v>12775</v>
      </c>
      <c r="R129" s="26">
        <v>0</v>
      </c>
      <c r="S129" s="26">
        <v>0</v>
      </c>
      <c r="T129" s="26">
        <f t="shared" si="7"/>
        <v>52775</v>
      </c>
      <c r="U129" s="25">
        <v>25000</v>
      </c>
      <c r="V129" s="27">
        <v>0</v>
      </c>
      <c r="W129" s="26">
        <v>10775</v>
      </c>
      <c r="X129" s="26">
        <v>0</v>
      </c>
      <c r="Y129" s="28">
        <v>0</v>
      </c>
      <c r="Z129" s="32"/>
    </row>
    <row r="130" spans="1:26" x14ac:dyDescent="0.2">
      <c r="A130" s="1" t="s">
        <v>141</v>
      </c>
      <c r="B130" s="1" t="s">
        <v>103</v>
      </c>
      <c r="C130" s="1" t="s">
        <v>142</v>
      </c>
      <c r="F130" s="9" t="str">
        <f>CONCATENATE(B130," Parish ",C130,IF(ISBLANK(D130),"",", "),D130,IF(ISBLANK(H130),"",H130))</f>
        <v>Terrebonne Parish Law Enforcement District</v>
      </c>
      <c r="G130" s="1" t="s">
        <v>241</v>
      </c>
      <c r="I130" s="2">
        <v>44518</v>
      </c>
      <c r="J130" s="4">
        <v>44531</v>
      </c>
      <c r="K130" s="1" t="s">
        <v>34</v>
      </c>
      <c r="L130" s="5">
        <v>4040000</v>
      </c>
      <c r="M130" s="1" t="s">
        <v>35</v>
      </c>
      <c r="N130" s="25">
        <v>34865</v>
      </c>
      <c r="O130" s="26">
        <v>0</v>
      </c>
      <c r="P130" s="26">
        <v>0</v>
      </c>
      <c r="Q130" s="26">
        <v>4949</v>
      </c>
      <c r="R130" s="26">
        <v>0</v>
      </c>
      <c r="S130" s="26">
        <v>0</v>
      </c>
      <c r="T130" s="26">
        <f t="shared" si="7"/>
        <v>39814</v>
      </c>
      <c r="U130" s="25">
        <v>34865</v>
      </c>
      <c r="V130" s="27">
        <v>0</v>
      </c>
      <c r="W130" s="26">
        <v>2449</v>
      </c>
      <c r="X130" s="26">
        <v>0</v>
      </c>
      <c r="Y130" s="28">
        <v>0</v>
      </c>
      <c r="Z130" s="32"/>
    </row>
    <row r="131" spans="1:26" x14ac:dyDescent="0.2">
      <c r="A131" s="1" t="s">
        <v>143</v>
      </c>
      <c r="B131" s="1" t="s">
        <v>103</v>
      </c>
      <c r="C131" s="1" t="s">
        <v>142</v>
      </c>
      <c r="F131" s="9" t="str">
        <f>CONCATENATE(B131," Parish ",C131,IF(ISBLANK(D131),"",", "),D131,IF(ISBLANK(H131),"",H131))</f>
        <v>Terrebonne Parish Law Enforcement District</v>
      </c>
      <c r="G131" s="1" t="s">
        <v>241</v>
      </c>
      <c r="I131" s="2">
        <v>44518</v>
      </c>
      <c r="J131" s="4">
        <v>44531</v>
      </c>
      <c r="K131" s="1" t="s">
        <v>34</v>
      </c>
      <c r="L131" s="5">
        <v>5100000</v>
      </c>
      <c r="M131" s="1" t="s">
        <v>35</v>
      </c>
      <c r="N131" s="25">
        <v>20000</v>
      </c>
      <c r="O131" s="26">
        <v>0</v>
      </c>
      <c r="P131" s="26">
        <v>0</v>
      </c>
      <c r="Q131" s="26">
        <v>5580</v>
      </c>
      <c r="R131" s="26">
        <v>0</v>
      </c>
      <c r="S131" s="26">
        <v>0</v>
      </c>
      <c r="T131" s="26">
        <f t="shared" si="7"/>
        <v>25580</v>
      </c>
      <c r="U131" s="25">
        <v>20000</v>
      </c>
      <c r="V131" s="27">
        <v>0</v>
      </c>
      <c r="W131" s="26">
        <v>3080</v>
      </c>
      <c r="X131" s="26">
        <v>0</v>
      </c>
      <c r="Y131" s="28">
        <v>0</v>
      </c>
      <c r="Z131" s="32"/>
    </row>
    <row r="132" spans="1:26" x14ac:dyDescent="0.2">
      <c r="A132" s="1" t="s">
        <v>68</v>
      </c>
      <c r="B132" s="1" t="s">
        <v>69</v>
      </c>
      <c r="C132" s="1" t="s">
        <v>66</v>
      </c>
      <c r="F132" s="9" t="str">
        <f>CONCATENATE(B132," ",C132,IF(ISBLANK(D132),"",", "),D132,IF(ISBLANK(H132),"",H132))</f>
        <v>Lafourche Parish Council</v>
      </c>
      <c r="G132" s="1" t="s">
        <v>7</v>
      </c>
      <c r="I132" s="2">
        <v>44518</v>
      </c>
      <c r="J132" s="4">
        <v>44587</v>
      </c>
      <c r="K132" s="1" t="s">
        <v>34</v>
      </c>
      <c r="L132" s="5">
        <v>1883486.64</v>
      </c>
      <c r="M132" s="1" t="s">
        <v>67</v>
      </c>
      <c r="N132" s="25">
        <v>49251</v>
      </c>
      <c r="O132" s="26">
        <v>7500</v>
      </c>
      <c r="P132" s="26">
        <v>0</v>
      </c>
      <c r="Q132" s="26">
        <v>12000</v>
      </c>
      <c r="R132" s="26">
        <v>0</v>
      </c>
      <c r="S132" s="26">
        <v>0</v>
      </c>
      <c r="T132" s="26">
        <f t="shared" si="7"/>
        <v>68751</v>
      </c>
      <c r="U132" s="25">
        <v>24251</v>
      </c>
      <c r="V132" s="27">
        <v>20000</v>
      </c>
      <c r="W132" s="26">
        <v>0</v>
      </c>
      <c r="X132" s="26">
        <v>0</v>
      </c>
      <c r="Y132" s="28">
        <v>10500</v>
      </c>
      <c r="Z132" s="32"/>
    </row>
    <row r="133" spans="1:26" x14ac:dyDescent="0.2">
      <c r="A133" s="1" t="s">
        <v>36</v>
      </c>
      <c r="B133" s="1" t="s">
        <v>37</v>
      </c>
      <c r="C133" s="1" t="s">
        <v>38</v>
      </c>
      <c r="F133" s="9" t="str">
        <f>CONCATENATE(B133," Parish, ",C133,IF(ISBLANK(D133),"",", "),D133,IF(ISBLANK(H133),""," ,"),H133)</f>
        <v>Rapides Parish, City of Pineville</v>
      </c>
      <c r="G133" s="1" t="s">
        <v>39</v>
      </c>
      <c r="I133" s="2">
        <v>44911</v>
      </c>
      <c r="J133" s="4">
        <v>44609</v>
      </c>
      <c r="K133" s="1" t="s">
        <v>40</v>
      </c>
      <c r="L133" s="5">
        <v>10000000</v>
      </c>
      <c r="M133" s="1" t="s">
        <v>35</v>
      </c>
      <c r="N133" s="25">
        <v>77530</v>
      </c>
      <c r="O133" s="26">
        <v>80000</v>
      </c>
      <c r="P133" s="26">
        <v>57075</v>
      </c>
      <c r="Q133" s="26">
        <v>42225</v>
      </c>
      <c r="R133" s="26">
        <v>0</v>
      </c>
      <c r="S133" s="26">
        <v>0</v>
      </c>
      <c r="T133" s="26">
        <f t="shared" ref="T133:T164" si="9">SUM(N133:S133)</f>
        <v>256830</v>
      </c>
      <c r="U133" s="25">
        <v>50030</v>
      </c>
      <c r="V133" s="27">
        <v>7500</v>
      </c>
      <c r="W133" s="26">
        <v>5775</v>
      </c>
      <c r="X133" s="26">
        <v>0</v>
      </c>
      <c r="Y133" s="28">
        <v>30000</v>
      </c>
      <c r="Z133" s="32"/>
    </row>
    <row r="134" spans="1:26" x14ac:dyDescent="0.2">
      <c r="A134" s="1" t="s">
        <v>30</v>
      </c>
      <c r="B134" s="1" t="s">
        <v>31</v>
      </c>
      <c r="C134" s="1" t="s">
        <v>32</v>
      </c>
      <c r="D134" s="1" t="s">
        <v>33</v>
      </c>
      <c r="F134" s="9" t="str">
        <f>CONCATENATE(B134," Parish, ",C134,IF(ISBLANK(D134),"",", "),D134,IF(ISBLANK(H134),""," ,"),H134)</f>
        <v>Iberia Parish, City of New Iberia, Economic Development District No. 3</v>
      </c>
      <c r="G134" s="1" t="s">
        <v>241</v>
      </c>
      <c r="I134" s="2">
        <v>44546</v>
      </c>
      <c r="J134" s="4">
        <v>44601</v>
      </c>
      <c r="K134" s="1" t="s">
        <v>34</v>
      </c>
      <c r="L134" s="5">
        <v>3000000</v>
      </c>
      <c r="M134" s="1" t="s">
        <v>35</v>
      </c>
      <c r="N134" s="25">
        <v>32775</v>
      </c>
      <c r="O134" s="26">
        <v>0</v>
      </c>
      <c r="P134" s="26">
        <v>0</v>
      </c>
      <c r="Q134" s="26">
        <v>13075</v>
      </c>
      <c r="R134" s="26">
        <v>0</v>
      </c>
      <c r="S134" s="26">
        <v>0</v>
      </c>
      <c r="T134" s="26">
        <f t="shared" si="9"/>
        <v>45850</v>
      </c>
      <c r="U134" s="25">
        <v>32775</v>
      </c>
      <c r="V134" s="27">
        <v>0</v>
      </c>
      <c r="W134" s="26">
        <v>1825</v>
      </c>
      <c r="X134" s="26">
        <v>0</v>
      </c>
      <c r="Y134" s="28">
        <v>9750</v>
      </c>
      <c r="Z134" s="32"/>
    </row>
    <row r="135" spans="1:26" x14ac:dyDescent="0.2">
      <c r="A135" s="1" t="s">
        <v>70</v>
      </c>
      <c r="B135" s="1" t="s">
        <v>71</v>
      </c>
      <c r="C135" s="1" t="s">
        <v>66</v>
      </c>
      <c r="F135" s="9" t="str">
        <f>CONCATENATE(B135," ",C135,IF(ISBLANK(D135),"",", "),D135,IF(ISBLANK(H135),"",H135))</f>
        <v>St. John the Baptist Parish Council</v>
      </c>
      <c r="G135" s="1" t="s">
        <v>7</v>
      </c>
      <c r="I135" s="2">
        <v>44546</v>
      </c>
      <c r="J135" s="4">
        <v>44572</v>
      </c>
      <c r="K135" s="1" t="s">
        <v>34</v>
      </c>
      <c r="L135" s="5">
        <v>30000000</v>
      </c>
      <c r="M135" s="1" t="s">
        <v>67</v>
      </c>
      <c r="N135" s="25">
        <v>70400</v>
      </c>
      <c r="O135" s="26">
        <v>0</v>
      </c>
      <c r="P135" s="26">
        <v>0</v>
      </c>
      <c r="Q135" s="26">
        <v>66475</v>
      </c>
      <c r="R135" s="26">
        <v>0</v>
      </c>
      <c r="S135" s="26">
        <v>0</v>
      </c>
      <c r="T135" s="26">
        <f t="shared" si="9"/>
        <v>136875</v>
      </c>
      <c r="U135" s="25">
        <v>70400</v>
      </c>
      <c r="V135" s="27">
        <v>0</v>
      </c>
      <c r="W135" s="26">
        <v>15275</v>
      </c>
      <c r="X135" s="26">
        <v>0</v>
      </c>
      <c r="Y135" s="28">
        <v>50000</v>
      </c>
      <c r="Z135" s="32"/>
    </row>
    <row r="136" spans="1:26" x14ac:dyDescent="0.2">
      <c r="A136" s="1" t="s">
        <v>455</v>
      </c>
      <c r="B136" s="1" t="s">
        <v>73</v>
      </c>
      <c r="C136" s="1" t="s">
        <v>63</v>
      </c>
      <c r="F136" s="9" t="str">
        <f>CONCATENATE(B136," Parish ",C136,IF(ISBLANK(D136),"",", "),D136,IF(ISBLANK(H136),"",H136))</f>
        <v>St. James Parish School Board</v>
      </c>
      <c r="G136" s="1" t="s">
        <v>63</v>
      </c>
      <c r="I136" s="2">
        <v>44546</v>
      </c>
      <c r="J136" s="4">
        <v>44693</v>
      </c>
      <c r="K136" s="1" t="s">
        <v>40</v>
      </c>
      <c r="L136" s="5">
        <v>30000000</v>
      </c>
      <c r="M136" s="1" t="s">
        <v>67</v>
      </c>
      <c r="N136" s="25">
        <v>65000</v>
      </c>
      <c r="O136" s="26">
        <v>75000</v>
      </c>
      <c r="P136" s="26">
        <v>0</v>
      </c>
      <c r="Q136" s="26">
        <v>37075</v>
      </c>
      <c r="R136" s="26">
        <v>0</v>
      </c>
      <c r="S136" s="26">
        <v>0</v>
      </c>
      <c r="T136" s="26">
        <f t="shared" si="9"/>
        <v>177075</v>
      </c>
      <c r="U136" s="25">
        <v>50000</v>
      </c>
      <c r="V136" s="27">
        <v>0</v>
      </c>
      <c r="W136" s="26">
        <v>15275</v>
      </c>
      <c r="X136" s="26">
        <v>0</v>
      </c>
      <c r="Y136" s="28">
        <v>19300</v>
      </c>
      <c r="Z136" s="32"/>
    </row>
    <row r="137" spans="1:26" x14ac:dyDescent="0.2">
      <c r="A137" s="1" t="s">
        <v>72</v>
      </c>
      <c r="B137" s="1" t="s">
        <v>73</v>
      </c>
      <c r="C137" s="1" t="s">
        <v>66</v>
      </c>
      <c r="F137" s="9" t="str">
        <f>CONCATENATE(B137," ",C137,IF(ISBLANK(D137),"",", "),D137,IF(ISBLANK(H137),"",H137))</f>
        <v>St. James Parish Council</v>
      </c>
      <c r="G137" s="1" t="s">
        <v>7</v>
      </c>
      <c r="I137" s="2">
        <v>44546</v>
      </c>
      <c r="J137" s="4">
        <v>44594</v>
      </c>
      <c r="K137" s="1" t="s">
        <v>34</v>
      </c>
      <c r="L137" s="5">
        <v>8000000</v>
      </c>
      <c r="M137" s="1" t="s">
        <v>35</v>
      </c>
      <c r="N137" s="25">
        <v>50025</v>
      </c>
      <c r="O137" s="26">
        <v>0</v>
      </c>
      <c r="P137" s="26">
        <v>0</v>
      </c>
      <c r="Q137" s="26">
        <v>32175</v>
      </c>
      <c r="R137" s="26">
        <v>0</v>
      </c>
      <c r="S137" s="26">
        <v>0</v>
      </c>
      <c r="T137" s="26">
        <f t="shared" si="9"/>
        <v>82200</v>
      </c>
      <c r="U137" s="25">
        <v>45025</v>
      </c>
      <c r="V137" s="27">
        <v>0</v>
      </c>
      <c r="W137" s="26">
        <v>4675</v>
      </c>
      <c r="X137" s="26">
        <v>0</v>
      </c>
      <c r="Y137" s="28">
        <v>0</v>
      </c>
      <c r="Z137" s="32"/>
    </row>
    <row r="138" spans="1:26" x14ac:dyDescent="0.2">
      <c r="A138" s="1" t="s">
        <v>489</v>
      </c>
      <c r="B138" s="1" t="s">
        <v>73</v>
      </c>
      <c r="C138" s="1" t="s">
        <v>490</v>
      </c>
      <c r="F138" s="9" t="str">
        <f t="shared" ref="F138:F142" si="10">CONCATENATE(B138," Parish, ",C138,IF(ISBLANK(D138),"",", "),D138,IF(ISBLANK(H138),"",H138))</f>
        <v>St. James Parish, Town of Lutcher (LDH Program)</v>
      </c>
      <c r="G138" s="1" t="s">
        <v>39</v>
      </c>
      <c r="H138" s="1" t="s">
        <v>295</v>
      </c>
      <c r="I138" s="2">
        <v>44546</v>
      </c>
      <c r="J138" s="4">
        <v>44735</v>
      </c>
      <c r="K138" s="1" t="s">
        <v>34</v>
      </c>
      <c r="L138" s="5">
        <v>1050000</v>
      </c>
      <c r="M138" s="1" t="s">
        <v>35</v>
      </c>
      <c r="N138" s="25">
        <v>23965</v>
      </c>
      <c r="O138" s="26">
        <v>0</v>
      </c>
      <c r="P138" s="26">
        <v>0</v>
      </c>
      <c r="Q138" s="26">
        <v>7455</v>
      </c>
      <c r="R138" s="26">
        <v>0</v>
      </c>
      <c r="S138" s="26">
        <v>0</v>
      </c>
      <c r="T138" s="26">
        <f t="shared" si="9"/>
        <v>31420</v>
      </c>
      <c r="U138" s="25">
        <v>17250</v>
      </c>
      <c r="V138" s="27">
        <v>6715</v>
      </c>
      <c r="W138" s="26">
        <v>655</v>
      </c>
      <c r="X138" s="26">
        <v>0</v>
      </c>
      <c r="Y138" s="28">
        <v>5550</v>
      </c>
      <c r="Z138" s="32"/>
    </row>
    <row r="139" spans="1:26" x14ac:dyDescent="0.2">
      <c r="A139" s="1" t="s">
        <v>74</v>
      </c>
      <c r="B139" s="1" t="s">
        <v>75</v>
      </c>
      <c r="D139" s="1" t="s">
        <v>76</v>
      </c>
      <c r="F139" s="9" t="str">
        <f>CONCATENATE(B139,"Parish",C139,IF(ISBLANK(D139),"",", "),D139,IF(ISBLANK(H139),"",H139))</f>
        <v>Lafourche Parish, Juvenile Justice Commission</v>
      </c>
      <c r="G139" s="1" t="s">
        <v>242</v>
      </c>
      <c r="I139" s="2">
        <v>44581</v>
      </c>
      <c r="J139" s="4">
        <v>44602</v>
      </c>
      <c r="K139" s="1" t="s">
        <v>34</v>
      </c>
      <c r="L139" s="5">
        <v>1575000</v>
      </c>
      <c r="M139" s="1" t="s">
        <v>67</v>
      </c>
      <c r="N139" s="25">
        <v>51938</v>
      </c>
      <c r="O139" s="26">
        <v>10000</v>
      </c>
      <c r="P139" s="26">
        <v>0</v>
      </c>
      <c r="Q139" s="26">
        <v>13000</v>
      </c>
      <c r="R139" s="26">
        <v>0</v>
      </c>
      <c r="S139" s="26">
        <v>0</v>
      </c>
      <c r="T139" s="26">
        <f t="shared" si="9"/>
        <v>74938</v>
      </c>
      <c r="U139" s="25">
        <v>21938</v>
      </c>
      <c r="V139" s="27">
        <v>25000</v>
      </c>
      <c r="W139" s="26">
        <v>0</v>
      </c>
      <c r="X139" s="26">
        <v>0</v>
      </c>
      <c r="Y139" s="28">
        <v>10500</v>
      </c>
      <c r="Z139" s="32"/>
    </row>
    <row r="140" spans="1:26" x14ac:dyDescent="0.2">
      <c r="A140" s="1" t="s">
        <v>586</v>
      </c>
      <c r="B140" s="1" t="s">
        <v>103</v>
      </c>
      <c r="C140" s="1" t="s">
        <v>66</v>
      </c>
      <c r="F140" s="9" t="str">
        <f>CONCATENATE(B140," ",C140,IF(ISBLANK(D140),"",", "),D140,IF(ISBLANK(H140),"",H140))</f>
        <v>Terrebonne Parish Council</v>
      </c>
      <c r="G140" s="1" t="s">
        <v>7</v>
      </c>
      <c r="I140" s="2">
        <v>44581</v>
      </c>
      <c r="J140" s="4">
        <v>44616</v>
      </c>
      <c r="K140" s="1" t="s">
        <v>34</v>
      </c>
      <c r="L140" s="5">
        <v>50000000</v>
      </c>
      <c r="M140" s="1" t="s">
        <v>35</v>
      </c>
      <c r="N140" s="25">
        <v>108400</v>
      </c>
      <c r="O140" s="26">
        <v>0</v>
      </c>
      <c r="P140" s="26">
        <v>0</v>
      </c>
      <c r="Q140" s="26">
        <v>113275</v>
      </c>
      <c r="R140" s="26">
        <v>0</v>
      </c>
      <c r="S140" s="26">
        <v>0</v>
      </c>
      <c r="T140" s="26">
        <f t="shared" si="9"/>
        <v>221675</v>
      </c>
      <c r="U140" s="25">
        <v>88400</v>
      </c>
      <c r="V140" s="27">
        <v>0</v>
      </c>
      <c r="W140" s="26">
        <v>24275</v>
      </c>
      <c r="X140" s="26">
        <v>0</v>
      </c>
      <c r="Y140" s="28">
        <v>82500</v>
      </c>
      <c r="Z140" s="32"/>
    </row>
    <row r="141" spans="1:26" x14ac:dyDescent="0.2">
      <c r="A141" s="1" t="s">
        <v>77</v>
      </c>
      <c r="B141" s="1" t="s">
        <v>78</v>
      </c>
      <c r="C141" s="1" t="s">
        <v>79</v>
      </c>
      <c r="F141" s="9" t="str">
        <f t="shared" si="10"/>
        <v>St. Landry Parish, Town of Port Barre</v>
      </c>
      <c r="G141" s="1" t="s">
        <v>39</v>
      </c>
      <c r="I141" s="2">
        <v>44581</v>
      </c>
      <c r="J141" s="4">
        <v>44595</v>
      </c>
      <c r="K141" s="1" t="s">
        <v>34</v>
      </c>
      <c r="L141" s="5">
        <v>2500000</v>
      </c>
      <c r="M141" s="1" t="s">
        <v>35</v>
      </c>
      <c r="N141" s="25">
        <v>29337</v>
      </c>
      <c r="O141" s="26">
        <v>0</v>
      </c>
      <c r="P141" s="26">
        <v>0</v>
      </c>
      <c r="Q141" s="26">
        <v>4025</v>
      </c>
      <c r="R141" s="26">
        <v>0</v>
      </c>
      <c r="S141" s="26">
        <v>0</v>
      </c>
      <c r="T141" s="26">
        <f t="shared" si="9"/>
        <v>33362</v>
      </c>
      <c r="U141" s="25">
        <v>29337</v>
      </c>
      <c r="V141" s="27">
        <v>0</v>
      </c>
      <c r="W141" s="26">
        <v>1525</v>
      </c>
      <c r="X141" s="26">
        <v>0</v>
      </c>
      <c r="Y141" s="28">
        <v>0</v>
      </c>
      <c r="Z141" s="32"/>
    </row>
    <row r="142" spans="1:26" x14ac:dyDescent="0.2">
      <c r="A142" s="1" t="s">
        <v>80</v>
      </c>
      <c r="B142" s="1" t="s">
        <v>81</v>
      </c>
      <c r="C142" s="1" t="s">
        <v>82</v>
      </c>
      <c r="F142" s="9" t="str">
        <f t="shared" si="10"/>
        <v>Lincoln Parish, Economic Development District No. 1 of the City of Ruston</v>
      </c>
      <c r="G142" s="1" t="s">
        <v>241</v>
      </c>
      <c r="I142" s="2">
        <v>44581</v>
      </c>
      <c r="J142" s="4">
        <v>44609</v>
      </c>
      <c r="K142" s="1" t="s">
        <v>34</v>
      </c>
      <c r="L142" s="5">
        <v>18015000</v>
      </c>
      <c r="M142" s="1" t="s">
        <v>43</v>
      </c>
      <c r="N142" s="25">
        <v>59411</v>
      </c>
      <c r="O142" s="26">
        <v>62000</v>
      </c>
      <c r="P142" s="26">
        <v>0</v>
      </c>
      <c r="Q142" s="26">
        <v>28176</v>
      </c>
      <c r="R142" s="26">
        <v>0</v>
      </c>
      <c r="S142" s="26">
        <v>0</v>
      </c>
      <c r="T142" s="26">
        <f t="shared" si="9"/>
        <v>149587</v>
      </c>
      <c r="U142" s="25">
        <v>59411</v>
      </c>
      <c r="V142" s="27">
        <v>0</v>
      </c>
      <c r="W142" s="26">
        <v>9782</v>
      </c>
      <c r="X142" s="26">
        <v>0</v>
      </c>
      <c r="Y142" s="28">
        <v>18015</v>
      </c>
      <c r="Z142" s="32"/>
    </row>
    <row r="143" spans="1:26" x14ac:dyDescent="0.2">
      <c r="A143" s="1" t="s">
        <v>447</v>
      </c>
      <c r="B143" s="1" t="s">
        <v>374</v>
      </c>
      <c r="D143" s="1" t="s">
        <v>223</v>
      </c>
      <c r="F143" s="9" t="s">
        <v>450</v>
      </c>
      <c r="G143" s="1" t="s">
        <v>241</v>
      </c>
      <c r="I143" s="2">
        <v>44581</v>
      </c>
      <c r="J143" s="4">
        <v>44631</v>
      </c>
      <c r="K143" s="1" t="s">
        <v>34</v>
      </c>
      <c r="L143" s="5">
        <v>15000000</v>
      </c>
      <c r="M143" s="1" t="s">
        <v>35</v>
      </c>
      <c r="N143" s="25">
        <v>58063</v>
      </c>
      <c r="O143" s="26">
        <v>0</v>
      </c>
      <c r="P143" s="26">
        <v>0</v>
      </c>
      <c r="Q143" s="26">
        <v>47975</v>
      </c>
      <c r="R143" s="26">
        <v>0</v>
      </c>
      <c r="S143" s="26">
        <v>0</v>
      </c>
      <c r="T143" s="26">
        <f t="shared" si="9"/>
        <v>106038</v>
      </c>
      <c r="U143" s="25">
        <v>58063</v>
      </c>
      <c r="V143" s="27">
        <v>0</v>
      </c>
      <c r="W143" s="26">
        <v>8275</v>
      </c>
      <c r="X143" s="26">
        <v>0</v>
      </c>
      <c r="Y143" s="28">
        <v>38100</v>
      </c>
      <c r="Z143" s="32"/>
    </row>
    <row r="144" spans="1:26" x14ac:dyDescent="0.2">
      <c r="A144" s="1" t="s">
        <v>183</v>
      </c>
      <c r="B144" s="1" t="s">
        <v>189</v>
      </c>
      <c r="C144" s="1" t="s">
        <v>63</v>
      </c>
      <c r="F144" s="9" t="str">
        <f>CONCATENATE(B144," Parish ",C144,IF(ISBLANK(D144),"",", "),D144,IF(ISBLANK(H144),"",H144))</f>
        <v>Jefferson Parish School Board</v>
      </c>
      <c r="G144" s="1" t="s">
        <v>63</v>
      </c>
      <c r="I144" s="2">
        <v>44581</v>
      </c>
      <c r="J144" s="4">
        <v>44651</v>
      </c>
      <c r="K144" s="1" t="s">
        <v>34</v>
      </c>
      <c r="L144" s="5">
        <v>150000000</v>
      </c>
      <c r="M144" s="1" t="s">
        <v>35</v>
      </c>
      <c r="N144" s="25">
        <v>162937</v>
      </c>
      <c r="O144" s="26">
        <v>0</v>
      </c>
      <c r="P144" s="26">
        <v>0</v>
      </c>
      <c r="Q144" s="26">
        <v>197340</v>
      </c>
      <c r="R144" s="26">
        <v>0</v>
      </c>
      <c r="S144" s="26">
        <v>0</v>
      </c>
      <c r="T144" s="26">
        <f t="shared" si="9"/>
        <v>360277</v>
      </c>
      <c r="U144" s="25">
        <v>142937</v>
      </c>
      <c r="V144" s="27">
        <v>0</v>
      </c>
      <c r="W144" s="26">
        <v>59275</v>
      </c>
      <c r="X144" s="26">
        <v>0</v>
      </c>
      <c r="Y144" s="28">
        <v>135000</v>
      </c>
      <c r="Z144" s="32"/>
    </row>
    <row r="145" spans="1:26" x14ac:dyDescent="0.2">
      <c r="A145" s="1" t="s">
        <v>83</v>
      </c>
      <c r="B145" s="1" t="s">
        <v>84</v>
      </c>
      <c r="C145" s="1" t="s">
        <v>85</v>
      </c>
      <c r="F145" s="9" t="str">
        <f>CONCATENATE(B145,"Parish, ",C145,IF(ISBLANK(D145),"",", "),D145,IF(ISBLANK(H145),"",H145))</f>
        <v>Washington Parish, Town of Franklinton</v>
      </c>
      <c r="G145" s="1" t="s">
        <v>39</v>
      </c>
      <c r="I145" s="2">
        <v>44581</v>
      </c>
      <c r="J145" s="4">
        <v>44617</v>
      </c>
      <c r="K145" s="1" t="s">
        <v>34</v>
      </c>
      <c r="L145" s="5">
        <v>2065000</v>
      </c>
      <c r="M145" s="1" t="s">
        <v>35</v>
      </c>
      <c r="N145" s="25">
        <v>28112</v>
      </c>
      <c r="O145" s="26">
        <v>20650</v>
      </c>
      <c r="P145" s="26">
        <v>0</v>
      </c>
      <c r="Q145" s="26">
        <v>13380</v>
      </c>
      <c r="R145" s="26">
        <v>0</v>
      </c>
      <c r="S145" s="26">
        <v>0</v>
      </c>
      <c r="T145" s="26">
        <f t="shared" si="9"/>
        <v>62142</v>
      </c>
      <c r="U145" s="25">
        <v>28112</v>
      </c>
      <c r="V145" s="27">
        <v>0</v>
      </c>
      <c r="W145" s="26">
        <v>1264</v>
      </c>
      <c r="X145" s="26">
        <v>0</v>
      </c>
      <c r="Y145" s="28">
        <v>9293</v>
      </c>
      <c r="Z145" s="32"/>
    </row>
    <row r="146" spans="1:26" x14ac:dyDescent="0.2">
      <c r="A146" s="1" t="s">
        <v>445</v>
      </c>
      <c r="B146" s="1" t="s">
        <v>31</v>
      </c>
      <c r="C146" s="1" t="s">
        <v>446</v>
      </c>
      <c r="F146" s="9" t="str">
        <f t="shared" ref="F146:F149" si="11">CONCATENATE(B146," Parish, ",C146,IF(ISBLANK(D146),"",", "),D146,IF(ISBLANK(H146),"",H146))</f>
        <v>Iberia Parish, Squirrel Run Levee and Drainage District</v>
      </c>
      <c r="G146" s="1" t="s">
        <v>241</v>
      </c>
      <c r="I146" s="2">
        <v>44614</v>
      </c>
      <c r="J146" s="4">
        <v>44679</v>
      </c>
      <c r="K146" s="1" t="s">
        <v>34</v>
      </c>
      <c r="L146" s="5">
        <v>400000</v>
      </c>
      <c r="M146" s="1" t="s">
        <v>35</v>
      </c>
      <c r="N146" s="25">
        <v>5000</v>
      </c>
      <c r="O146" s="26">
        <v>0</v>
      </c>
      <c r="P146" s="26">
        <v>0</v>
      </c>
      <c r="Q146" s="26">
        <v>1260</v>
      </c>
      <c r="R146" s="26">
        <v>0</v>
      </c>
      <c r="S146" s="26">
        <v>0</v>
      </c>
      <c r="T146" s="26">
        <f t="shared" si="9"/>
        <v>6260</v>
      </c>
      <c r="U146" s="25">
        <v>5000</v>
      </c>
      <c r="V146" s="27">
        <v>0</v>
      </c>
      <c r="W146" s="26">
        <v>260</v>
      </c>
      <c r="X146" s="26">
        <v>0</v>
      </c>
      <c r="Y146" s="28">
        <v>0</v>
      </c>
      <c r="Z146" s="32"/>
    </row>
    <row r="147" spans="1:26" x14ac:dyDescent="0.2">
      <c r="A147" s="1" t="s">
        <v>585</v>
      </c>
      <c r="B147" s="1" t="s">
        <v>92</v>
      </c>
      <c r="C147" s="1" t="s">
        <v>63</v>
      </c>
      <c r="F147" s="9" t="str">
        <f>CONCATENATE(B147," Parish ",C147,IF(ISBLANK(D147),"",", "),D147,IF(ISBLANK(H147),"",H147))</f>
        <v>Orleans Parish School Board</v>
      </c>
      <c r="G147" s="1" t="s">
        <v>63</v>
      </c>
      <c r="I147" s="2">
        <v>44614</v>
      </c>
      <c r="J147" s="4">
        <v>44803</v>
      </c>
      <c r="K147" s="1" t="s">
        <v>34</v>
      </c>
      <c r="L147" s="5">
        <v>30615947</v>
      </c>
      <c r="M147" s="1" t="s">
        <v>67</v>
      </c>
      <c r="N147" s="25">
        <v>406797</v>
      </c>
      <c r="O147" s="26">
        <v>0</v>
      </c>
      <c r="P147" s="26">
        <v>0</v>
      </c>
      <c r="Q147" s="26">
        <v>47862</v>
      </c>
      <c r="R147" s="26">
        <v>4386445</v>
      </c>
      <c r="S147" s="26">
        <v>0</v>
      </c>
      <c r="T147" s="26">
        <f t="shared" si="9"/>
        <v>4841104</v>
      </c>
      <c r="U147" s="25">
        <v>0</v>
      </c>
      <c r="V147" s="27">
        <v>0</v>
      </c>
      <c r="W147" s="26">
        <v>15552</v>
      </c>
      <c r="X147" s="26">
        <v>0</v>
      </c>
      <c r="Y147" s="28">
        <v>0</v>
      </c>
      <c r="Z147" s="32"/>
    </row>
    <row r="148" spans="1:26" x14ac:dyDescent="0.2">
      <c r="A148" s="1" t="s">
        <v>467</v>
      </c>
      <c r="B148" s="1" t="s">
        <v>103</v>
      </c>
      <c r="D148" s="1" t="s">
        <v>468</v>
      </c>
      <c r="F148" s="9" t="str">
        <f>CONCATENATE(B148," Parish",C148,IF(ISBLANK(D148),"",", "),D148,IF(ISBLANK(H148),"",H148))</f>
        <v>Terrebonne Parish, Terrebonne Levee and Conservation District</v>
      </c>
      <c r="G148" s="1" t="s">
        <v>241</v>
      </c>
      <c r="I148" s="2">
        <v>44614</v>
      </c>
      <c r="J148" s="4">
        <v>44648</v>
      </c>
      <c r="K148" s="1" t="s">
        <v>34</v>
      </c>
      <c r="L148" s="5">
        <v>26495000</v>
      </c>
      <c r="M148" s="1" t="s">
        <v>35</v>
      </c>
      <c r="N148" s="25">
        <v>85771.25</v>
      </c>
      <c r="O148" s="26">
        <v>96356</v>
      </c>
      <c r="P148" s="26">
        <v>0</v>
      </c>
      <c r="Q148" s="26">
        <v>67362.75</v>
      </c>
      <c r="R148" s="26">
        <v>0</v>
      </c>
      <c r="S148" s="26">
        <v>0</v>
      </c>
      <c r="T148" s="26">
        <f t="shared" si="9"/>
        <v>249490</v>
      </c>
      <c r="U148" s="25">
        <v>70771.25</v>
      </c>
      <c r="V148" s="27">
        <v>96356</v>
      </c>
      <c r="W148" s="26">
        <v>13697.75</v>
      </c>
      <c r="X148" s="26">
        <v>0</v>
      </c>
      <c r="Y148" s="28">
        <v>51665</v>
      </c>
      <c r="Z148" s="32"/>
    </row>
    <row r="149" spans="1:26" x14ac:dyDescent="0.2">
      <c r="A149" s="1" t="s">
        <v>439</v>
      </c>
      <c r="B149" s="1" t="s">
        <v>440</v>
      </c>
      <c r="C149" s="1" t="s">
        <v>441</v>
      </c>
      <c r="F149" s="9" t="str">
        <f t="shared" si="11"/>
        <v>Caldwell Parish, Columbia Port Commission</v>
      </c>
      <c r="G149" s="1" t="s">
        <v>241</v>
      </c>
      <c r="I149" s="2">
        <v>44637</v>
      </c>
      <c r="J149" s="4">
        <v>44693</v>
      </c>
      <c r="K149" s="1" t="s">
        <v>34</v>
      </c>
      <c r="L149" s="5">
        <v>2500000</v>
      </c>
      <c r="M149" s="1" t="s">
        <v>35</v>
      </c>
      <c r="N149" s="25">
        <v>29395</v>
      </c>
      <c r="O149" s="26">
        <v>0</v>
      </c>
      <c r="P149" s="26">
        <v>0</v>
      </c>
      <c r="Q149" s="26">
        <v>4025</v>
      </c>
      <c r="R149" s="26">
        <v>0</v>
      </c>
      <c r="S149" s="26">
        <v>0</v>
      </c>
      <c r="T149" s="26">
        <f t="shared" si="9"/>
        <v>33420</v>
      </c>
      <c r="U149" s="25">
        <v>29395</v>
      </c>
      <c r="V149" s="27">
        <v>0</v>
      </c>
      <c r="W149" s="26">
        <v>1525</v>
      </c>
      <c r="X149" s="26">
        <v>0</v>
      </c>
      <c r="Y149" s="28">
        <v>0</v>
      </c>
      <c r="Z149" s="32"/>
    </row>
    <row r="150" spans="1:26" x14ac:dyDescent="0.2">
      <c r="A150" s="1" t="s">
        <v>418</v>
      </c>
      <c r="B150" s="1" t="s">
        <v>37</v>
      </c>
      <c r="D150" s="1" t="s">
        <v>256</v>
      </c>
      <c r="F150" s="9" t="s">
        <v>419</v>
      </c>
      <c r="G150" s="1" t="s">
        <v>241</v>
      </c>
      <c r="I150" s="2">
        <v>44637</v>
      </c>
      <c r="J150" s="4">
        <v>44679</v>
      </c>
      <c r="K150" s="1" t="s">
        <v>40</v>
      </c>
      <c r="L150" s="5">
        <v>10030000</v>
      </c>
      <c r="M150" s="1" t="s">
        <v>35</v>
      </c>
      <c r="N150" s="25">
        <v>80507</v>
      </c>
      <c r="O150" s="26">
        <v>100300</v>
      </c>
      <c r="P150" s="26">
        <v>84953</v>
      </c>
      <c r="Q150" s="26">
        <v>35365</v>
      </c>
      <c r="R150" s="26">
        <v>0</v>
      </c>
      <c r="S150" s="26">
        <v>0</v>
      </c>
      <c r="T150" s="26">
        <f t="shared" si="9"/>
        <v>301125</v>
      </c>
      <c r="U150" s="25">
        <v>50507</v>
      </c>
      <c r="V150" s="27">
        <v>10000</v>
      </c>
      <c r="W150" s="26">
        <v>5790</v>
      </c>
      <c r="X150" s="26">
        <v>0</v>
      </c>
      <c r="Y150" s="28">
        <v>25075</v>
      </c>
      <c r="Z150" s="32"/>
    </row>
    <row r="151" spans="1:26" x14ac:dyDescent="0.2">
      <c r="A151" s="1" t="s">
        <v>424</v>
      </c>
      <c r="B151" s="1" t="s">
        <v>187</v>
      </c>
      <c r="C151" s="1" t="s">
        <v>425</v>
      </c>
      <c r="F151" s="9" t="str">
        <f>CONCATENATE(B151," Parish, ",C151,IF(ISBLANK(D151),"",", "),D151,IF(ISBLANK(H151),"",H151))</f>
        <v>Avoyelles Parish, Town of Evergreen</v>
      </c>
      <c r="G151" s="1" t="s">
        <v>39</v>
      </c>
      <c r="I151" s="2">
        <v>44637</v>
      </c>
      <c r="J151" s="4">
        <v>44679</v>
      </c>
      <c r="K151" s="1" t="s">
        <v>34</v>
      </c>
      <c r="L151" s="5">
        <v>400000</v>
      </c>
      <c r="M151" s="1" t="s">
        <v>35</v>
      </c>
      <c r="N151" s="25">
        <v>6503</v>
      </c>
      <c r="O151" s="26">
        <v>0</v>
      </c>
      <c r="P151" s="26">
        <v>0</v>
      </c>
      <c r="Q151" s="26">
        <v>2760</v>
      </c>
      <c r="R151" s="26">
        <v>0</v>
      </c>
      <c r="S151" s="26">
        <v>0</v>
      </c>
      <c r="T151" s="26">
        <f t="shared" si="9"/>
        <v>9263</v>
      </c>
      <c r="U151" s="25">
        <v>6503</v>
      </c>
      <c r="V151" s="27">
        <v>0</v>
      </c>
      <c r="W151" s="26">
        <v>260</v>
      </c>
      <c r="X151" s="26">
        <v>0</v>
      </c>
      <c r="Y151" s="28">
        <v>0</v>
      </c>
      <c r="Z151" s="32"/>
    </row>
    <row r="152" spans="1:26" x14ac:dyDescent="0.2">
      <c r="A152" s="1" t="s">
        <v>486</v>
      </c>
      <c r="B152" s="1" t="s">
        <v>65</v>
      </c>
      <c r="C152" s="1" t="s">
        <v>66</v>
      </c>
      <c r="F152" s="9" t="s">
        <v>487</v>
      </c>
      <c r="G152" s="1" t="s">
        <v>7</v>
      </c>
      <c r="H152" s="1" t="s">
        <v>111</v>
      </c>
      <c r="I152" s="2">
        <v>44637</v>
      </c>
      <c r="J152" s="4">
        <v>44720</v>
      </c>
      <c r="K152" s="1" t="s">
        <v>34</v>
      </c>
      <c r="L152" s="5">
        <v>10000000</v>
      </c>
      <c r="M152" s="1" t="s">
        <v>35</v>
      </c>
      <c r="N152" s="25">
        <v>70080</v>
      </c>
      <c r="O152" s="26">
        <v>0</v>
      </c>
      <c r="P152" s="26">
        <v>0</v>
      </c>
      <c r="Q152" s="26">
        <v>8275</v>
      </c>
      <c r="R152" s="26">
        <v>0</v>
      </c>
      <c r="S152" s="26">
        <v>0</v>
      </c>
      <c r="T152" s="26">
        <f t="shared" si="9"/>
        <v>78355</v>
      </c>
      <c r="U152" s="25">
        <v>51025</v>
      </c>
      <c r="V152" s="27">
        <v>0</v>
      </c>
      <c r="W152" s="26">
        <v>5775</v>
      </c>
      <c r="X152" s="26">
        <v>0</v>
      </c>
      <c r="Y152" s="28">
        <v>0</v>
      </c>
      <c r="Z152" s="32"/>
    </row>
    <row r="153" spans="1:26" x14ac:dyDescent="0.2">
      <c r="A153" s="1" t="s">
        <v>306</v>
      </c>
      <c r="B153" s="1" t="s">
        <v>69</v>
      </c>
      <c r="C153" s="1" t="s">
        <v>63</v>
      </c>
      <c r="D153" s="1" t="s">
        <v>307</v>
      </c>
      <c r="F153" s="9" t="str">
        <f>CONCATENATE(B153," Parish ",C153,IF(ISBLANK(D153),"",", "),D153,IF(ISBLANK(H153),"",H153))</f>
        <v>Lafourche Parish School Board, Consolidated School District No. 1</v>
      </c>
      <c r="G153" s="1" t="s">
        <v>63</v>
      </c>
      <c r="I153" s="2">
        <v>44637</v>
      </c>
      <c r="J153" s="4">
        <v>44672</v>
      </c>
      <c r="K153" s="1" t="s">
        <v>34</v>
      </c>
      <c r="L153" s="5">
        <v>9990000</v>
      </c>
      <c r="M153" s="1" t="s">
        <v>43</v>
      </c>
      <c r="N153" s="25">
        <v>56000</v>
      </c>
      <c r="O153" s="26">
        <v>49950</v>
      </c>
      <c r="P153" s="26">
        <v>0</v>
      </c>
      <c r="Q153" s="26">
        <v>9770</v>
      </c>
      <c r="R153" s="26">
        <v>0</v>
      </c>
      <c r="S153" s="26">
        <v>0</v>
      </c>
      <c r="T153" s="26">
        <f t="shared" si="9"/>
        <v>115720</v>
      </c>
      <c r="U153" s="25">
        <v>46000</v>
      </c>
      <c r="V153" s="27">
        <v>0</v>
      </c>
      <c r="W153" s="26">
        <v>5770</v>
      </c>
      <c r="X153" s="26">
        <v>0</v>
      </c>
      <c r="Y153" s="28">
        <v>0</v>
      </c>
      <c r="Z153" s="32"/>
    </row>
    <row r="154" spans="1:26" x14ac:dyDescent="0.2">
      <c r="A154" s="1" t="s">
        <v>311</v>
      </c>
      <c r="B154" s="1" t="s">
        <v>56</v>
      </c>
      <c r="D154" s="1" t="s">
        <v>312</v>
      </c>
      <c r="F154" s="9" t="s">
        <v>313</v>
      </c>
      <c r="G154" s="1" t="s">
        <v>241</v>
      </c>
      <c r="I154" s="2">
        <v>44637</v>
      </c>
      <c r="J154" s="4">
        <v>44665</v>
      </c>
      <c r="K154" s="1" t="s">
        <v>34</v>
      </c>
      <c r="L154" s="5">
        <v>4834000</v>
      </c>
      <c r="M154" s="1" t="s">
        <v>43</v>
      </c>
      <c r="N154" s="25">
        <v>44777</v>
      </c>
      <c r="O154" s="26">
        <v>19336</v>
      </c>
      <c r="P154" s="26">
        <v>0</v>
      </c>
      <c r="Q154" s="26">
        <v>6925</v>
      </c>
      <c r="R154" s="26">
        <v>0</v>
      </c>
      <c r="S154" s="26">
        <v>0</v>
      </c>
      <c r="T154" s="26">
        <f t="shared" si="9"/>
        <v>71038</v>
      </c>
      <c r="U154" s="25">
        <v>37277</v>
      </c>
      <c r="V154" s="27">
        <v>0</v>
      </c>
      <c r="W154" s="26">
        <v>2925</v>
      </c>
      <c r="X154" s="26">
        <v>0</v>
      </c>
      <c r="Y154" s="28">
        <v>0</v>
      </c>
      <c r="Z154" s="32"/>
    </row>
    <row r="155" spans="1:26" x14ac:dyDescent="0.2">
      <c r="A155" s="1" t="s">
        <v>308</v>
      </c>
      <c r="B155" s="1" t="s">
        <v>132</v>
      </c>
      <c r="D155" s="1" t="s">
        <v>309</v>
      </c>
      <c r="F155" s="9" t="s">
        <v>310</v>
      </c>
      <c r="G155" s="1" t="s">
        <v>241</v>
      </c>
      <c r="I155" s="2">
        <v>44637</v>
      </c>
      <c r="J155" s="4">
        <v>44656</v>
      </c>
      <c r="K155" s="1" t="s">
        <v>34</v>
      </c>
      <c r="L155" s="5">
        <v>2835000</v>
      </c>
      <c r="M155" s="1" t="s">
        <v>35</v>
      </c>
      <c r="N155" s="25">
        <v>31137</v>
      </c>
      <c r="O155" s="26">
        <v>0</v>
      </c>
      <c r="P155" s="26">
        <v>0</v>
      </c>
      <c r="Q155" s="26">
        <v>4226</v>
      </c>
      <c r="R155" s="26">
        <v>0</v>
      </c>
      <c r="S155" s="26">
        <v>0</v>
      </c>
      <c r="T155" s="26">
        <f t="shared" si="9"/>
        <v>35363</v>
      </c>
      <c r="U155" s="25">
        <v>31137</v>
      </c>
      <c r="V155" s="27">
        <v>0</v>
      </c>
      <c r="W155" s="26">
        <v>1726</v>
      </c>
      <c r="X155" s="26">
        <v>0</v>
      </c>
      <c r="Y155" s="28">
        <v>0</v>
      </c>
      <c r="Z155" s="32"/>
    </row>
    <row r="156" spans="1:26" x14ac:dyDescent="0.2">
      <c r="A156" s="1" t="s">
        <v>456</v>
      </c>
      <c r="B156" s="1" t="s">
        <v>145</v>
      </c>
      <c r="C156" s="1" t="s">
        <v>66</v>
      </c>
      <c r="F156" s="9" t="str">
        <f>CONCATENATE(B156," ",C156,IF(ISBLANK(D156),"",", "),D156,IF(ISBLANK(H156),"",H156))</f>
        <v>Iberville Parish Council</v>
      </c>
      <c r="G156" s="1" t="s">
        <v>7</v>
      </c>
      <c r="I156" s="2">
        <v>44637</v>
      </c>
      <c r="J156" s="4">
        <v>44685</v>
      </c>
      <c r="K156" s="1" t="s">
        <v>34</v>
      </c>
      <c r="L156" s="5">
        <v>5565000</v>
      </c>
      <c r="M156" s="1" t="s">
        <v>43</v>
      </c>
      <c r="N156" s="25">
        <v>37573</v>
      </c>
      <c r="O156" s="26">
        <v>0</v>
      </c>
      <c r="P156" s="26">
        <v>0</v>
      </c>
      <c r="Q156" s="26">
        <v>12336</v>
      </c>
      <c r="R156" s="26">
        <v>0</v>
      </c>
      <c r="S156" s="26">
        <v>0</v>
      </c>
      <c r="T156" s="26">
        <f t="shared" si="9"/>
        <v>49909</v>
      </c>
      <c r="U156" s="25">
        <v>37573</v>
      </c>
      <c r="V156" s="27">
        <v>0</v>
      </c>
      <c r="W156" s="26">
        <v>3479.87</v>
      </c>
      <c r="X156" s="26">
        <v>0</v>
      </c>
      <c r="Y156" s="28">
        <v>7500</v>
      </c>
      <c r="Z156" s="32"/>
    </row>
    <row r="157" spans="1:26" x14ac:dyDescent="0.2">
      <c r="A157" s="1" t="s">
        <v>531</v>
      </c>
      <c r="B157" s="1" t="s">
        <v>69</v>
      </c>
      <c r="C157" s="1" t="s">
        <v>532</v>
      </c>
      <c r="F157" s="9" t="str">
        <f>CONCATENATE(B157," Parish, ",C157,IF(ISBLANK(D157),"",", "),D157,IF(ISBLANK(H157),"",H157))</f>
        <v>Lafourche Parish, South Lafourche Levee District</v>
      </c>
      <c r="G157" s="1" t="s">
        <v>241</v>
      </c>
      <c r="I157" s="2">
        <v>44637</v>
      </c>
      <c r="J157" s="4">
        <v>44662</v>
      </c>
      <c r="K157" s="1" t="s">
        <v>34</v>
      </c>
      <c r="L157" s="5">
        <v>7500000</v>
      </c>
      <c r="M157" s="1" t="s">
        <v>35</v>
      </c>
      <c r="N157" s="25">
        <v>64025</v>
      </c>
      <c r="O157" s="26">
        <v>0</v>
      </c>
      <c r="P157" s="26">
        <v>0</v>
      </c>
      <c r="Q157" s="26">
        <v>31650</v>
      </c>
      <c r="R157" s="26">
        <v>0</v>
      </c>
      <c r="S157" s="26">
        <v>0</v>
      </c>
      <c r="T157" s="26">
        <f t="shared" si="9"/>
        <v>95675</v>
      </c>
      <c r="U157" s="25">
        <v>49025</v>
      </c>
      <c r="V157" s="27">
        <v>15000</v>
      </c>
      <c r="W157" s="26">
        <v>4400</v>
      </c>
      <c r="X157" s="26">
        <v>0</v>
      </c>
      <c r="Y157" s="28">
        <v>26250</v>
      </c>
      <c r="Z157" s="32"/>
    </row>
    <row r="158" spans="1:26" x14ac:dyDescent="0.2">
      <c r="A158" s="1" t="s">
        <v>86</v>
      </c>
      <c r="B158" s="1" t="s">
        <v>87</v>
      </c>
      <c r="C158" s="1" t="s">
        <v>88</v>
      </c>
      <c r="F158" s="9" t="str">
        <f>CONCATENATE(B158," Parish ",C158,IF(ISBLANK(D158),"",", "),D158,IF(ISBLANK(H158),"",H158))</f>
        <v>Tensas Parish Police Jury</v>
      </c>
      <c r="G158" s="1" t="s">
        <v>7</v>
      </c>
      <c r="I158" s="2">
        <v>44637</v>
      </c>
      <c r="J158" s="4">
        <v>44637</v>
      </c>
      <c r="K158" s="1" t="s">
        <v>34</v>
      </c>
      <c r="L158" s="5">
        <v>460000</v>
      </c>
      <c r="M158" s="1" t="s">
        <v>67</v>
      </c>
      <c r="N158" s="25">
        <v>4411</v>
      </c>
      <c r="O158" s="26">
        <v>0</v>
      </c>
      <c r="P158" s="26">
        <v>0</v>
      </c>
      <c r="Q158" s="26">
        <v>1000</v>
      </c>
      <c r="R158" s="26">
        <v>0</v>
      </c>
      <c r="S158" s="26">
        <v>0</v>
      </c>
      <c r="T158" s="26">
        <f t="shared" si="9"/>
        <v>5411</v>
      </c>
      <c r="U158" s="25">
        <v>4411</v>
      </c>
      <c r="V158" s="27">
        <v>0</v>
      </c>
      <c r="W158" s="26">
        <v>0</v>
      </c>
      <c r="X158" s="26">
        <v>0</v>
      </c>
      <c r="Y158" s="28">
        <v>0</v>
      </c>
      <c r="Z158" s="32"/>
    </row>
    <row r="159" spans="1:26" x14ac:dyDescent="0.2">
      <c r="A159" s="1" t="s">
        <v>438</v>
      </c>
      <c r="B159" s="1" t="s">
        <v>324</v>
      </c>
      <c r="C159" s="1" t="s">
        <v>830</v>
      </c>
      <c r="F159" s="9" t="str">
        <f>CONCATENATE(B159," Parish, ",C159,IF(ISBLANK(D159),"",", "),D159,IF(ISBLANK(H159),"",H159))</f>
        <v>St. Mary Parish, City of Morgan City</v>
      </c>
      <c r="G159" s="1" t="s">
        <v>39</v>
      </c>
      <c r="I159" s="2">
        <v>44672</v>
      </c>
      <c r="J159" s="4">
        <v>44693</v>
      </c>
      <c r="K159" s="1" t="s">
        <v>34</v>
      </c>
      <c r="L159" s="5">
        <v>1500000</v>
      </c>
      <c r="M159" s="1" t="s">
        <v>67</v>
      </c>
      <c r="N159" s="25">
        <v>12120</v>
      </c>
      <c r="O159" s="26">
        <v>0</v>
      </c>
      <c r="P159" s="26">
        <v>0</v>
      </c>
      <c r="Q159" s="26">
        <v>1500</v>
      </c>
      <c r="R159" s="26">
        <v>0</v>
      </c>
      <c r="S159" s="26">
        <v>0</v>
      </c>
      <c r="T159" s="26">
        <f t="shared" si="9"/>
        <v>13620</v>
      </c>
      <c r="U159" s="25">
        <v>12120</v>
      </c>
      <c r="V159" s="27">
        <v>0</v>
      </c>
      <c r="W159" s="26">
        <v>0</v>
      </c>
      <c r="X159" s="26">
        <v>0</v>
      </c>
      <c r="Y159" s="28">
        <v>0</v>
      </c>
      <c r="Z159" s="32"/>
    </row>
    <row r="160" spans="1:26" x14ac:dyDescent="0.2">
      <c r="A160" s="1" t="s">
        <v>569</v>
      </c>
      <c r="B160" s="1" t="s">
        <v>45</v>
      </c>
      <c r="C160" s="1" t="s">
        <v>570</v>
      </c>
      <c r="F160" s="9" t="str">
        <f>CONCATENATE(B160," Parish, ",C160,IF(ISBLANK(D160),"",", "),D160,IF(ISBLANK(H160),"",H160))</f>
        <v>St. Tammany Parish, Lakeshore Villages Master Community Development District</v>
      </c>
      <c r="G160" s="1" t="s">
        <v>241</v>
      </c>
      <c r="I160" s="2">
        <v>44672</v>
      </c>
      <c r="J160" s="4">
        <v>44740</v>
      </c>
      <c r="K160" s="1" t="s">
        <v>40</v>
      </c>
      <c r="L160" s="5">
        <v>7370000</v>
      </c>
      <c r="M160" s="1" t="s">
        <v>35</v>
      </c>
      <c r="N160" s="25">
        <v>124265</v>
      </c>
      <c r="O160" s="26">
        <v>140030</v>
      </c>
      <c r="P160" s="26">
        <v>0</v>
      </c>
      <c r="Q160" s="26">
        <v>59357</v>
      </c>
      <c r="R160" s="26">
        <v>0</v>
      </c>
      <c r="S160" s="26">
        <v>0</v>
      </c>
      <c r="T160" s="26">
        <f t="shared" si="9"/>
        <v>323652</v>
      </c>
      <c r="U160" s="25">
        <v>46765</v>
      </c>
      <c r="V160" s="27">
        <v>140030</v>
      </c>
      <c r="W160" s="26">
        <v>8857</v>
      </c>
      <c r="X160" s="26">
        <v>0</v>
      </c>
      <c r="Y160" s="28">
        <v>0</v>
      </c>
      <c r="Z160" s="32"/>
    </row>
    <row r="161" spans="1:26" x14ac:dyDescent="0.2">
      <c r="A161" s="1" t="s">
        <v>472</v>
      </c>
      <c r="B161" s="1" t="s">
        <v>31</v>
      </c>
      <c r="D161" s="1" t="s">
        <v>473</v>
      </c>
      <c r="F161" s="9" t="s">
        <v>474</v>
      </c>
      <c r="G161" s="1" t="s">
        <v>241</v>
      </c>
      <c r="I161" s="2">
        <v>44672</v>
      </c>
      <c r="J161" s="4">
        <v>44720</v>
      </c>
      <c r="K161" s="1" t="s">
        <v>40</v>
      </c>
      <c r="L161" s="5">
        <v>1200000</v>
      </c>
      <c r="M161" s="1" t="s">
        <v>35</v>
      </c>
      <c r="N161" s="25">
        <v>19500</v>
      </c>
      <c r="O161" s="26">
        <v>0</v>
      </c>
      <c r="P161" s="26">
        <v>0</v>
      </c>
      <c r="Q161" s="26">
        <v>5245</v>
      </c>
      <c r="R161" s="26">
        <v>0</v>
      </c>
      <c r="S161" s="26">
        <v>0</v>
      </c>
      <c r="T161" s="26">
        <f t="shared" si="9"/>
        <v>24745</v>
      </c>
      <c r="U161" s="25">
        <v>19500</v>
      </c>
      <c r="V161" s="27">
        <v>0</v>
      </c>
      <c r="W161" s="26">
        <v>745</v>
      </c>
      <c r="X161" s="26">
        <v>0</v>
      </c>
      <c r="Y161" s="28">
        <v>3500</v>
      </c>
      <c r="Z161" s="32"/>
    </row>
    <row r="162" spans="1:26" x14ac:dyDescent="0.2">
      <c r="A162" s="1" t="s">
        <v>524</v>
      </c>
      <c r="B162" s="1" t="s">
        <v>73</v>
      </c>
      <c r="C162" s="1" t="s">
        <v>490</v>
      </c>
      <c r="F162" s="9" t="str">
        <f t="shared" ref="F162:F169" si="12">CONCATENATE(B162," Parish, ",C162,IF(ISBLANK(D162),"",", "),D162,IF(ISBLANK(H162),"",H162))</f>
        <v>St. James Parish, Town of Lutcher</v>
      </c>
      <c r="G162" s="1" t="s">
        <v>39</v>
      </c>
      <c r="I162" s="2">
        <v>44700</v>
      </c>
      <c r="J162" s="4">
        <v>44789</v>
      </c>
      <c r="K162" s="1" t="s">
        <v>34</v>
      </c>
      <c r="L162" s="5">
        <v>1250000</v>
      </c>
      <c r="M162" s="1" t="s">
        <v>35</v>
      </c>
      <c r="N162" s="25">
        <v>30750</v>
      </c>
      <c r="O162" s="26">
        <v>0</v>
      </c>
      <c r="P162" s="26">
        <v>0</v>
      </c>
      <c r="Q162" s="26">
        <v>13775</v>
      </c>
      <c r="R162" s="26">
        <v>0</v>
      </c>
      <c r="S162" s="26">
        <v>0</v>
      </c>
      <c r="T162" s="26">
        <f t="shared" si="9"/>
        <v>44525</v>
      </c>
      <c r="U162" s="25">
        <v>20750</v>
      </c>
      <c r="V162" s="27">
        <v>0</v>
      </c>
      <c r="W162" s="26">
        <v>775</v>
      </c>
      <c r="X162" s="26">
        <v>0</v>
      </c>
      <c r="Y162" s="28">
        <v>0</v>
      </c>
      <c r="Z162" s="32"/>
    </row>
    <row r="163" spans="1:26" x14ac:dyDescent="0.2">
      <c r="A163" s="1" t="s">
        <v>514</v>
      </c>
      <c r="B163" s="1" t="s">
        <v>282</v>
      </c>
      <c r="C163" s="1" t="s">
        <v>63</v>
      </c>
      <c r="D163" s="1" t="s">
        <v>335</v>
      </c>
      <c r="F163" s="9" t="str">
        <f>CONCATENATE(B163," Parish ",C163,IF(ISBLANK(D163),"",", "),D163,IF(ISBLANK(H163),"",H163))</f>
        <v>East Feliciana Parish School Board, School District No. 1</v>
      </c>
      <c r="G163" s="1" t="s">
        <v>63</v>
      </c>
      <c r="I163" s="2">
        <v>44700</v>
      </c>
      <c r="J163" s="4">
        <v>44728</v>
      </c>
      <c r="K163" s="1" t="s">
        <v>34</v>
      </c>
      <c r="L163" s="5">
        <v>2000000</v>
      </c>
      <c r="M163" s="1" t="s">
        <v>35</v>
      </c>
      <c r="N163" s="25">
        <v>30125</v>
      </c>
      <c r="O163" s="26">
        <v>0</v>
      </c>
      <c r="P163" s="26">
        <v>0</v>
      </c>
      <c r="Q163" s="26">
        <v>12647</v>
      </c>
      <c r="R163" s="26">
        <v>0</v>
      </c>
      <c r="S163" s="26">
        <v>0</v>
      </c>
      <c r="T163" s="26">
        <f t="shared" si="9"/>
        <v>42772</v>
      </c>
      <c r="U163" s="25">
        <v>30125</v>
      </c>
      <c r="V163" s="27">
        <v>0</v>
      </c>
      <c r="W163" s="26">
        <v>1225</v>
      </c>
      <c r="X163" s="26">
        <v>0</v>
      </c>
      <c r="Y163" s="28">
        <v>10000</v>
      </c>
      <c r="Z163" s="32"/>
    </row>
    <row r="164" spans="1:26" x14ac:dyDescent="0.2">
      <c r="A164" s="1" t="s">
        <v>542</v>
      </c>
      <c r="B164" s="1" t="s">
        <v>543</v>
      </c>
      <c r="C164" s="1" t="s">
        <v>544</v>
      </c>
      <c r="F164" s="9" t="str">
        <f t="shared" si="12"/>
        <v>Union Parish, Town of Farmerville</v>
      </c>
      <c r="G164" s="1" t="s">
        <v>39</v>
      </c>
      <c r="I164" s="2">
        <v>44700</v>
      </c>
      <c r="J164" s="4">
        <v>44728</v>
      </c>
      <c r="K164" s="1" t="s">
        <v>34</v>
      </c>
      <c r="L164" s="5">
        <v>4135000</v>
      </c>
      <c r="M164" s="1" t="s">
        <v>239</v>
      </c>
      <c r="N164" s="25">
        <v>35680</v>
      </c>
      <c r="O164" s="26">
        <v>0</v>
      </c>
      <c r="P164" s="26">
        <v>0</v>
      </c>
      <c r="Q164" s="26">
        <v>16945</v>
      </c>
      <c r="R164" s="26">
        <v>0</v>
      </c>
      <c r="S164" s="26">
        <v>0</v>
      </c>
      <c r="T164" s="26">
        <f t="shared" si="9"/>
        <v>52625</v>
      </c>
      <c r="U164" s="25">
        <v>35680</v>
      </c>
      <c r="V164" s="27">
        <v>0</v>
      </c>
      <c r="W164" s="26">
        <v>2506</v>
      </c>
      <c r="X164" s="26">
        <v>0</v>
      </c>
      <c r="Y164" s="28">
        <v>13500</v>
      </c>
      <c r="Z164" s="32"/>
    </row>
    <row r="165" spans="1:26" x14ac:dyDescent="0.2">
      <c r="A165" s="1" t="s">
        <v>448</v>
      </c>
      <c r="B165" s="1" t="s">
        <v>449</v>
      </c>
      <c r="C165" s="1" t="s">
        <v>142</v>
      </c>
      <c r="F165" s="9" t="str">
        <f>CONCATENATE(B165," Parish ",C165,IF(ISBLANK(D165),"",", "),D165,IF(ISBLANK(H165),"",H165))</f>
        <v>Concordia Parish Law Enforcement District</v>
      </c>
      <c r="G165" s="1" t="s">
        <v>241</v>
      </c>
      <c r="I165" s="2">
        <v>44700</v>
      </c>
      <c r="J165" s="4">
        <v>44707</v>
      </c>
      <c r="K165" s="1" t="s">
        <v>34</v>
      </c>
      <c r="L165" s="5">
        <v>300000</v>
      </c>
      <c r="M165" s="1" t="s">
        <v>35</v>
      </c>
      <c r="N165" s="25">
        <v>4500</v>
      </c>
      <c r="O165" s="26">
        <v>0</v>
      </c>
      <c r="P165" s="26">
        <v>0</v>
      </c>
      <c r="Q165" s="26">
        <v>695</v>
      </c>
      <c r="R165" s="26">
        <v>0</v>
      </c>
      <c r="S165" s="26">
        <v>0</v>
      </c>
      <c r="T165" s="26">
        <f t="shared" ref="T165:T171" si="13">SUM(N165:S165)</f>
        <v>5195</v>
      </c>
      <c r="U165" s="25">
        <v>4500</v>
      </c>
      <c r="V165" s="27">
        <v>0</v>
      </c>
      <c r="W165" s="26">
        <v>195</v>
      </c>
      <c r="X165" s="26">
        <v>0</v>
      </c>
      <c r="Y165" s="28">
        <v>0</v>
      </c>
      <c r="Z165" s="32"/>
    </row>
    <row r="166" spans="1:26" x14ac:dyDescent="0.2">
      <c r="A166" s="1" t="s">
        <v>554</v>
      </c>
      <c r="B166" s="1" t="s">
        <v>187</v>
      </c>
      <c r="C166" s="1" t="s">
        <v>555</v>
      </c>
      <c r="F166" s="9" t="str">
        <f t="shared" si="12"/>
        <v>Avoyelles Parish, Town of Cottonport</v>
      </c>
      <c r="G166" s="1" t="s">
        <v>39</v>
      </c>
      <c r="I166" s="2">
        <v>44728</v>
      </c>
      <c r="J166" s="4">
        <v>44774</v>
      </c>
      <c r="K166" s="1" t="s">
        <v>34</v>
      </c>
      <c r="L166" s="5">
        <v>600000</v>
      </c>
      <c r="M166" s="1" t="s">
        <v>35</v>
      </c>
      <c r="N166" s="25">
        <v>9410</v>
      </c>
      <c r="O166" s="26">
        <v>0</v>
      </c>
      <c r="P166" s="26">
        <v>0</v>
      </c>
      <c r="Q166" s="26">
        <v>2885</v>
      </c>
      <c r="R166" s="26">
        <v>0</v>
      </c>
      <c r="S166" s="26">
        <v>0</v>
      </c>
      <c r="T166" s="26">
        <f t="shared" si="13"/>
        <v>12295</v>
      </c>
      <c r="U166" s="25">
        <v>9410</v>
      </c>
      <c r="V166" s="27">
        <v>0</v>
      </c>
      <c r="W166" s="26">
        <v>385</v>
      </c>
      <c r="X166" s="26">
        <v>0</v>
      </c>
      <c r="Y166" s="28">
        <v>0</v>
      </c>
      <c r="Z166" s="32"/>
    </row>
    <row r="167" spans="1:26" x14ac:dyDescent="0.2">
      <c r="A167" s="1" t="s">
        <v>496</v>
      </c>
      <c r="B167" s="1" t="s">
        <v>90</v>
      </c>
      <c r="C167" s="1" t="s">
        <v>88</v>
      </c>
      <c r="D167" s="1" t="s">
        <v>497</v>
      </c>
      <c r="F167" s="9" t="str">
        <f>CONCATENATE(B167," Parish ",C167,IF(ISBLANK(D167),"",", "),D167,IF(ISBLANK(H167),"",H167))</f>
        <v>Acadia Parish Police Jury, Sales Tax District No. 2</v>
      </c>
      <c r="G167" s="1" t="s">
        <v>7</v>
      </c>
      <c r="I167" s="2">
        <v>44728</v>
      </c>
      <c r="J167" s="4">
        <v>44741</v>
      </c>
      <c r="K167" s="1" t="s">
        <v>34</v>
      </c>
      <c r="L167" s="5">
        <v>1600000</v>
      </c>
      <c r="M167" s="1" t="s">
        <v>35</v>
      </c>
      <c r="N167" s="25">
        <v>24125</v>
      </c>
      <c r="O167" s="26">
        <v>0</v>
      </c>
      <c r="P167" s="26">
        <v>0</v>
      </c>
      <c r="Q167" s="26">
        <v>20230</v>
      </c>
      <c r="R167" s="26">
        <v>0</v>
      </c>
      <c r="S167" s="26">
        <v>0</v>
      </c>
      <c r="T167" s="26">
        <f t="shared" si="13"/>
        <v>44355</v>
      </c>
      <c r="U167" s="25">
        <v>24125</v>
      </c>
      <c r="V167" s="27">
        <v>0</v>
      </c>
      <c r="W167" s="26">
        <v>1005</v>
      </c>
      <c r="X167" s="26">
        <v>0</v>
      </c>
      <c r="Y167" s="28">
        <v>7425</v>
      </c>
      <c r="Z167" s="32"/>
    </row>
    <row r="168" spans="1:26" x14ac:dyDescent="0.2">
      <c r="A168" s="1" t="s">
        <v>512</v>
      </c>
      <c r="B168" s="1" t="s">
        <v>513</v>
      </c>
      <c r="C168" s="1" t="s">
        <v>66</v>
      </c>
      <c r="F168" s="9" t="str">
        <f>CONCATENATE(B168,"",C168,IF(ISBLANK(D168),"",", "),D168,IF(ISBLANK(H168),"",H168))</f>
        <v>Iberia Parish Council</v>
      </c>
      <c r="G168" s="1" t="s">
        <v>7</v>
      </c>
      <c r="I168" s="2">
        <v>44728</v>
      </c>
      <c r="J168" s="4">
        <v>44740</v>
      </c>
      <c r="K168" s="1" t="s">
        <v>34</v>
      </c>
      <c r="L168" s="5">
        <v>8350000</v>
      </c>
      <c r="M168" s="1" t="s">
        <v>35</v>
      </c>
      <c r="N168" s="25">
        <v>69850</v>
      </c>
      <c r="O168" s="26">
        <v>0</v>
      </c>
      <c r="P168" s="26">
        <v>0</v>
      </c>
      <c r="Q168" s="26">
        <v>41075</v>
      </c>
      <c r="R168" s="26">
        <v>0</v>
      </c>
      <c r="S168" s="26">
        <v>0</v>
      </c>
      <c r="T168" s="26">
        <f t="shared" si="13"/>
        <v>110925</v>
      </c>
      <c r="U168" s="25">
        <v>41153</v>
      </c>
      <c r="V168" s="27">
        <v>0</v>
      </c>
      <c r="W168" s="26">
        <v>4868</v>
      </c>
      <c r="X168" s="26">
        <v>0</v>
      </c>
      <c r="Y168" s="28">
        <v>0</v>
      </c>
      <c r="Z168" s="32"/>
    </row>
    <row r="169" spans="1:26" x14ac:dyDescent="0.2">
      <c r="A169" s="1" t="s">
        <v>528</v>
      </c>
      <c r="B169" s="1" t="s">
        <v>56</v>
      </c>
      <c r="C169" s="1" t="s">
        <v>57</v>
      </c>
      <c r="F169" s="9" t="str">
        <f t="shared" si="12"/>
        <v>Caddo Parish, City of Shreveport</v>
      </c>
      <c r="G169" s="1" t="s">
        <v>39</v>
      </c>
      <c r="I169" s="2">
        <v>44763</v>
      </c>
      <c r="J169" s="4">
        <v>44798</v>
      </c>
      <c r="K169" s="1" t="s">
        <v>34</v>
      </c>
      <c r="L169" s="5">
        <v>50140000</v>
      </c>
      <c r="M169" s="1" t="s">
        <v>475</v>
      </c>
      <c r="N169" s="25">
        <v>116005</v>
      </c>
      <c r="O169" s="26">
        <v>376050</v>
      </c>
      <c r="P169" s="26">
        <v>0</v>
      </c>
      <c r="Q169" s="26">
        <v>140017</v>
      </c>
      <c r="R169" s="26">
        <v>0</v>
      </c>
      <c r="S169" s="26">
        <v>0</v>
      </c>
      <c r="T169" s="26">
        <f t="shared" si="13"/>
        <v>632072</v>
      </c>
      <c r="U169" s="25">
        <f>52603+35902</f>
        <v>88505</v>
      </c>
      <c r="V169" s="27">
        <v>0</v>
      </c>
      <c r="W169" s="26">
        <v>24324</v>
      </c>
      <c r="X169" s="26">
        <v>0</v>
      </c>
      <c r="Y169" s="28">
        <v>0</v>
      </c>
      <c r="Z169" s="32"/>
    </row>
    <row r="170" spans="1:26" x14ac:dyDescent="0.2">
      <c r="A170" s="1" t="s">
        <v>525</v>
      </c>
      <c r="B170" s="1" t="s">
        <v>284</v>
      </c>
      <c r="D170" s="1" t="s">
        <v>526</v>
      </c>
      <c r="F170" s="9" t="s">
        <v>739</v>
      </c>
      <c r="G170" s="1" t="s">
        <v>241</v>
      </c>
      <c r="I170" s="2">
        <v>44763</v>
      </c>
      <c r="J170" s="2">
        <v>44769</v>
      </c>
      <c r="K170" s="1" t="s">
        <v>34</v>
      </c>
      <c r="L170" s="5">
        <v>2000000</v>
      </c>
      <c r="M170" s="1" t="s">
        <v>35</v>
      </c>
      <c r="N170" s="25">
        <v>26091</v>
      </c>
      <c r="O170" s="26">
        <v>0</v>
      </c>
      <c r="P170" s="26">
        <v>0</v>
      </c>
      <c r="Q170" s="26">
        <v>2750</v>
      </c>
      <c r="R170" s="26">
        <v>0</v>
      </c>
      <c r="S170" s="26">
        <v>0</v>
      </c>
      <c r="T170" s="26">
        <f t="shared" si="13"/>
        <v>28841</v>
      </c>
      <c r="U170" s="25">
        <v>26091</v>
      </c>
      <c r="V170" s="27">
        <v>0</v>
      </c>
      <c r="W170" s="26">
        <v>1250</v>
      </c>
      <c r="X170" s="26">
        <v>0</v>
      </c>
      <c r="Y170" s="28">
        <v>0</v>
      </c>
      <c r="Z170" s="32"/>
    </row>
    <row r="171" spans="1:26" x14ac:dyDescent="0.2">
      <c r="A171" s="1" t="s">
        <v>556</v>
      </c>
      <c r="B171" s="1" t="s">
        <v>59</v>
      </c>
      <c r="C171" s="1" t="s">
        <v>557</v>
      </c>
      <c r="F171" s="9" t="str">
        <f>CONCATENATE(B171,"Parish, ",C171,IF(ISBLANK(D171),"",", "),D171,IF(ISBLANK(H171),"",H171))</f>
        <v>Natchitoches Parish, City of Natchitoches</v>
      </c>
      <c r="G171" s="1" t="s">
        <v>39</v>
      </c>
      <c r="I171" s="2">
        <v>44763</v>
      </c>
      <c r="J171" s="4">
        <v>44791</v>
      </c>
      <c r="K171" s="1" t="s">
        <v>34</v>
      </c>
      <c r="L171" s="5">
        <v>2000000</v>
      </c>
      <c r="M171" s="1" t="s">
        <v>35</v>
      </c>
      <c r="N171" s="25">
        <v>35125</v>
      </c>
      <c r="O171" s="26">
        <v>0</v>
      </c>
      <c r="P171" s="26">
        <v>0</v>
      </c>
      <c r="Q171" s="26">
        <v>12348</v>
      </c>
      <c r="R171" s="26">
        <v>0</v>
      </c>
      <c r="S171" s="26">
        <f>- S172</f>
        <v>0</v>
      </c>
      <c r="T171" s="26">
        <f t="shared" si="13"/>
        <v>47473</v>
      </c>
      <c r="U171" s="25">
        <v>27625</v>
      </c>
      <c r="V171" s="27">
        <v>0</v>
      </c>
      <c r="W171" s="26">
        <v>1225</v>
      </c>
      <c r="X171" s="26">
        <f>-X172</f>
        <v>0</v>
      </c>
      <c r="Y171" s="28">
        <v>10000</v>
      </c>
      <c r="Z171" s="32"/>
    </row>
    <row r="172" spans="1:26" x14ac:dyDescent="0.2">
      <c r="A172" s="1" t="s">
        <v>533</v>
      </c>
      <c r="B172" s="1" t="s">
        <v>351</v>
      </c>
      <c r="C172" s="1" t="s">
        <v>142</v>
      </c>
      <c r="F172" s="9" t="str">
        <f>CONCATENATE(B172," Parish ",C172,IF(ISBLANK(D172),"",", "),D172,IF(ISBLANK(H172),"",H172))</f>
        <v>Plaquemines Parish Law Enforcement District</v>
      </c>
      <c r="G172" s="1" t="s">
        <v>241</v>
      </c>
      <c r="I172" s="2">
        <v>44762</v>
      </c>
      <c r="J172" s="4">
        <v>44804</v>
      </c>
      <c r="K172" s="1" t="s">
        <v>34</v>
      </c>
      <c r="L172" s="5">
        <v>3200000</v>
      </c>
      <c r="M172" s="1" t="s">
        <v>67</v>
      </c>
      <c r="N172" s="25">
        <v>25000</v>
      </c>
      <c r="O172" s="26">
        <v>0</v>
      </c>
      <c r="P172" s="26">
        <v>0</v>
      </c>
      <c r="Q172" s="26">
        <v>1500</v>
      </c>
      <c r="R172" s="26">
        <v>0</v>
      </c>
      <c r="S172" s="26">
        <v>0</v>
      </c>
      <c r="T172" s="26">
        <f t="shared" ref="T172:T198" si="14">SUM(N172:S172)</f>
        <v>26500</v>
      </c>
      <c r="U172" s="25">
        <v>25000</v>
      </c>
      <c r="V172" s="27">
        <v>0</v>
      </c>
      <c r="W172" s="26">
        <v>0</v>
      </c>
      <c r="X172" s="26">
        <v>0</v>
      </c>
      <c r="Y172" s="28">
        <v>0</v>
      </c>
      <c r="Z172" s="32"/>
    </row>
    <row r="173" spans="1:26" x14ac:dyDescent="0.2">
      <c r="A173" s="1" t="s">
        <v>549</v>
      </c>
      <c r="B173" s="1" t="s">
        <v>126</v>
      </c>
      <c r="D173" s="1" t="s">
        <v>550</v>
      </c>
      <c r="F173" s="9" t="str">
        <f>CONCATENATE(B173," Parish",C173,IF(ISBLANK(D173),"",", "),D173,IF(ISBLANK(H173),"",H173))</f>
        <v>Beauregard Parish, South Beauregard Recreation District No. 2</v>
      </c>
      <c r="G173" s="1" t="s">
        <v>241</v>
      </c>
      <c r="I173" s="2">
        <v>44791</v>
      </c>
      <c r="J173" s="4">
        <v>44804</v>
      </c>
      <c r="K173" s="1" t="s">
        <v>34</v>
      </c>
      <c r="L173" s="5">
        <v>4500000</v>
      </c>
      <c r="M173" s="1" t="s">
        <v>67</v>
      </c>
      <c r="N173" s="25">
        <v>39775</v>
      </c>
      <c r="O173" s="26">
        <v>27000</v>
      </c>
      <c r="P173" s="26">
        <v>0</v>
      </c>
      <c r="Q173" s="26">
        <v>3745</v>
      </c>
      <c r="R173" s="26">
        <v>0</v>
      </c>
      <c r="S173" s="26">
        <v>0</v>
      </c>
      <c r="T173" s="26">
        <f t="shared" si="14"/>
        <v>70520</v>
      </c>
      <c r="U173" s="25">
        <v>39775</v>
      </c>
      <c r="V173" s="27">
        <v>0</v>
      </c>
      <c r="W173" s="26">
        <v>2725</v>
      </c>
      <c r="X173" s="26">
        <v>0</v>
      </c>
      <c r="Y173" s="28">
        <v>0</v>
      </c>
      <c r="Z173" s="32"/>
    </row>
    <row r="174" spans="1:26" x14ac:dyDescent="0.2">
      <c r="A174" s="1" t="s">
        <v>574</v>
      </c>
      <c r="B174" s="1" t="s">
        <v>92</v>
      </c>
      <c r="C174" s="1" t="s">
        <v>63</v>
      </c>
      <c r="F174" s="9" t="str">
        <f>CONCATENATE(B174," Parish ",C174,IF(ISBLANK(D174),"",", "),D174,IF(ISBLANK(H174),"",H174))</f>
        <v>Orleans Parish School Board</v>
      </c>
      <c r="G174" s="1" t="s">
        <v>63</v>
      </c>
      <c r="I174" s="2">
        <v>44791</v>
      </c>
      <c r="J174" s="4">
        <v>44838</v>
      </c>
      <c r="K174" s="1" t="s">
        <v>34</v>
      </c>
      <c r="L174" s="5">
        <v>75000000</v>
      </c>
      <c r="M174" s="1" t="s">
        <v>67</v>
      </c>
      <c r="N174" s="25">
        <v>60000</v>
      </c>
      <c r="O174" s="26">
        <v>0</v>
      </c>
      <c r="P174" s="26">
        <v>0</v>
      </c>
      <c r="Q174" s="26">
        <v>66000</v>
      </c>
      <c r="R174" s="26">
        <v>0</v>
      </c>
      <c r="S174" s="26">
        <v>8000</v>
      </c>
      <c r="T174" s="26">
        <f t="shared" si="14"/>
        <v>134000</v>
      </c>
      <c r="U174" s="25">
        <v>60000</v>
      </c>
      <c r="V174" s="27">
        <v>0</v>
      </c>
      <c r="W174" s="26">
        <v>0</v>
      </c>
      <c r="X174" s="26">
        <v>0</v>
      </c>
      <c r="Y174" s="28">
        <v>66000</v>
      </c>
      <c r="Z174" s="32"/>
    </row>
    <row r="175" spans="1:26" x14ac:dyDescent="0.2">
      <c r="A175" s="1" t="s">
        <v>523</v>
      </c>
      <c r="B175" s="1" t="s">
        <v>97</v>
      </c>
      <c r="D175" s="1" t="s">
        <v>402</v>
      </c>
      <c r="F175" s="9" t="str">
        <f>CONCATENATE(B175," Parish",C175,IF(ISBLANK(D175),"",", "),D175,IF(ISBLANK(H175),"",H175))</f>
        <v>East Baton Rouge Parish, St. George Fire Protection District No. 2</v>
      </c>
      <c r="G175" s="1" t="s">
        <v>241</v>
      </c>
      <c r="I175" s="2">
        <v>44791</v>
      </c>
      <c r="J175" s="4">
        <v>44796</v>
      </c>
      <c r="K175" s="1" t="s">
        <v>34</v>
      </c>
      <c r="L175" s="5">
        <v>9000000</v>
      </c>
      <c r="M175" s="1" t="s">
        <v>67</v>
      </c>
      <c r="N175" s="25">
        <v>17500</v>
      </c>
      <c r="O175" s="26">
        <v>0</v>
      </c>
      <c r="P175" s="26">
        <v>0</v>
      </c>
      <c r="Q175" s="26"/>
      <c r="R175" s="26">
        <v>0</v>
      </c>
      <c r="S175" s="26">
        <v>0</v>
      </c>
      <c r="T175" s="26">
        <f t="shared" si="14"/>
        <v>17500</v>
      </c>
      <c r="U175" s="25">
        <v>17500</v>
      </c>
      <c r="V175" s="27">
        <v>0</v>
      </c>
      <c r="W175" s="26">
        <v>0</v>
      </c>
      <c r="X175" s="26">
        <v>0</v>
      </c>
      <c r="Y175" s="28">
        <v>0</v>
      </c>
      <c r="Z175" s="32"/>
    </row>
    <row r="176" spans="1:26" x14ac:dyDescent="0.2">
      <c r="A176" s="1" t="s">
        <v>144</v>
      </c>
      <c r="B176" s="1" t="s">
        <v>145</v>
      </c>
      <c r="C176" s="1" t="s">
        <v>583</v>
      </c>
      <c r="F176" s="9" t="str">
        <f>CONCATENATE(C176,IF(ISBLANK(D176),"",", "),D176,IF(ISBLANK(H176),"",H176))</f>
        <v>Louisiana Community Development Authority (American Biocarbon CT, LLC Project)</v>
      </c>
      <c r="G176" s="1" t="s">
        <v>242</v>
      </c>
      <c r="H176" s="1" t="s">
        <v>155</v>
      </c>
      <c r="I176" s="2">
        <v>42355</v>
      </c>
      <c r="J176" s="4">
        <v>44552</v>
      </c>
      <c r="K176" s="1" t="s">
        <v>40</v>
      </c>
      <c r="L176" s="5">
        <v>60000000</v>
      </c>
      <c r="M176" s="1" t="s">
        <v>35</v>
      </c>
      <c r="N176" s="25">
        <v>92750</v>
      </c>
      <c r="O176" s="26">
        <v>155598</v>
      </c>
      <c r="P176" s="26">
        <v>0</v>
      </c>
      <c r="Q176" s="26">
        <v>133700</v>
      </c>
      <c r="R176" s="26">
        <v>0</v>
      </c>
      <c r="S176" s="26">
        <v>0</v>
      </c>
      <c r="T176" s="26">
        <f t="shared" si="14"/>
        <v>382048</v>
      </c>
      <c r="U176" s="25">
        <v>45000</v>
      </c>
      <c r="V176" s="27">
        <v>30000</v>
      </c>
      <c r="W176" s="26">
        <v>64500</v>
      </c>
      <c r="X176" s="26">
        <v>30250</v>
      </c>
      <c r="Y176" s="28">
        <v>20000</v>
      </c>
      <c r="Z176" s="32"/>
    </row>
    <row r="177" spans="1:26" x14ac:dyDescent="0.2">
      <c r="A177" s="1" t="s">
        <v>389</v>
      </c>
      <c r="B177" s="1" t="s">
        <v>206</v>
      </c>
      <c r="C177" s="1" t="s">
        <v>235</v>
      </c>
      <c r="F177" s="9" t="str">
        <f>CONCATENATE(C177,IF(ISBLANK(D177),"",","),D177,IF(ISBLANK(H177),"",H177))</f>
        <v>Louisiana Community Development Authority (Ragin' Cajun Facilities, Inc. - Student Union/University Facilities Project)</v>
      </c>
      <c r="G177" s="1" t="s">
        <v>242</v>
      </c>
      <c r="H177" s="1" t="s">
        <v>610</v>
      </c>
      <c r="I177" s="2">
        <v>42691</v>
      </c>
      <c r="J177" s="4">
        <v>44462</v>
      </c>
      <c r="K177" s="1" t="s">
        <v>40</v>
      </c>
      <c r="L177" s="5">
        <v>14550000</v>
      </c>
      <c r="M177" s="1" t="s">
        <v>43</v>
      </c>
      <c r="N177" s="25">
        <v>129063</v>
      </c>
      <c r="O177" s="26">
        <v>105488</v>
      </c>
      <c r="P177" s="26">
        <v>123355</v>
      </c>
      <c r="Q177" s="26">
        <v>67154</v>
      </c>
      <c r="R177" s="26">
        <v>0</v>
      </c>
      <c r="S177" s="26">
        <v>0</v>
      </c>
      <c r="T177" s="26">
        <f t="shared" si="14"/>
        <v>425060</v>
      </c>
      <c r="U177" s="25">
        <v>61813</v>
      </c>
      <c r="V177" s="27">
        <v>21000</v>
      </c>
      <c r="W177" s="26">
        <v>8050</v>
      </c>
      <c r="X177" s="26">
        <v>7525</v>
      </c>
      <c r="Y177" s="28">
        <v>29100</v>
      </c>
      <c r="Z177" s="32"/>
    </row>
    <row r="178" spans="1:26" x14ac:dyDescent="0.2">
      <c r="A178" s="1" t="s">
        <v>423</v>
      </c>
      <c r="B178" s="1" t="s">
        <v>132</v>
      </c>
      <c r="C178" s="1" t="s">
        <v>235</v>
      </c>
      <c r="F178" s="9" t="str">
        <f t="shared" ref="F178:F207" si="15">CONCATENATE(C178,IF(ISBLANK(D178),"",", "),D178,IF(ISBLANK(H178),"",H178))</f>
        <v>Louisiana Community Development Authority (Bossier Parish Public Improvement Project)</v>
      </c>
      <c r="G178" s="1" t="s">
        <v>242</v>
      </c>
      <c r="H178" s="1" t="s">
        <v>611</v>
      </c>
      <c r="I178" s="2">
        <v>43270</v>
      </c>
      <c r="J178" s="4">
        <v>44677</v>
      </c>
      <c r="K178" s="1" t="s">
        <v>34</v>
      </c>
      <c r="L178" s="5">
        <v>16000000</v>
      </c>
      <c r="M178" s="1" t="s">
        <v>35</v>
      </c>
      <c r="N178" s="25">
        <v>296440</v>
      </c>
      <c r="O178" s="26">
        <v>104100</v>
      </c>
      <c r="P178" s="26">
        <v>0</v>
      </c>
      <c r="Q178" s="26">
        <v>124385</v>
      </c>
      <c r="R178" s="26">
        <v>0</v>
      </c>
      <c r="S178" s="26">
        <v>0</v>
      </c>
      <c r="T178" s="26">
        <f t="shared" si="14"/>
        <v>524925</v>
      </c>
      <c r="U178" s="25">
        <v>181440</v>
      </c>
      <c r="V178" s="27">
        <v>25000</v>
      </c>
      <c r="W178" s="26">
        <v>25144</v>
      </c>
      <c r="X178" s="26">
        <v>22900</v>
      </c>
      <c r="Y178" s="28">
        <v>52000</v>
      </c>
      <c r="Z178" s="32" t="s">
        <v>47</v>
      </c>
    </row>
    <row r="179" spans="1:26" x14ac:dyDescent="0.2">
      <c r="A179" s="1" t="s">
        <v>275</v>
      </c>
      <c r="B179" s="1" t="s">
        <v>124</v>
      </c>
      <c r="C179" s="1" t="s">
        <v>151</v>
      </c>
      <c r="F179" s="9" t="str">
        <f t="shared" si="15"/>
        <v>Louisiana Public Facilities Authority (Drinking Water Revolving Loan Fund Match Project)</v>
      </c>
      <c r="G179" s="1" t="s">
        <v>242</v>
      </c>
      <c r="H179" s="1" t="s">
        <v>297</v>
      </c>
      <c r="I179" s="2">
        <v>43545</v>
      </c>
      <c r="J179" s="4">
        <v>44489</v>
      </c>
      <c r="K179" s="1" t="s">
        <v>34</v>
      </c>
      <c r="L179" s="5">
        <v>3300000</v>
      </c>
      <c r="M179" s="1" t="s">
        <v>35</v>
      </c>
      <c r="N179" s="25">
        <v>47098</v>
      </c>
      <c r="O179" s="26">
        <v>0</v>
      </c>
      <c r="P179" s="26">
        <v>0</v>
      </c>
      <c r="Q179" s="26">
        <v>238176</v>
      </c>
      <c r="R179" s="26">
        <v>0</v>
      </c>
      <c r="S179" s="26">
        <v>0</v>
      </c>
      <c r="T179" s="26">
        <f t="shared" si="14"/>
        <v>285274</v>
      </c>
      <c r="U179" s="25">
        <v>47098</v>
      </c>
      <c r="V179" s="27">
        <v>0</v>
      </c>
      <c r="W179" s="26">
        <v>4305</v>
      </c>
      <c r="X179" s="26">
        <v>4531</v>
      </c>
      <c r="Y179" s="28">
        <v>0</v>
      </c>
      <c r="Z179" s="32" t="s">
        <v>47</v>
      </c>
    </row>
    <row r="180" spans="1:26" x14ac:dyDescent="0.2">
      <c r="A180" s="1" t="s">
        <v>275</v>
      </c>
      <c r="B180" s="1" t="s">
        <v>124</v>
      </c>
      <c r="C180" s="1" t="s">
        <v>151</v>
      </c>
      <c r="F180" s="9" t="str">
        <f t="shared" si="15"/>
        <v>Louisiana Public Facilities Authority (Drinking Water Revolving Loan Fund Match Project)</v>
      </c>
      <c r="G180" s="1" t="s">
        <v>242</v>
      </c>
      <c r="H180" s="1" t="s">
        <v>297</v>
      </c>
      <c r="I180" s="2">
        <v>43545</v>
      </c>
      <c r="J180" s="4">
        <v>44739</v>
      </c>
      <c r="K180" s="1" t="s">
        <v>34</v>
      </c>
      <c r="L180" s="5">
        <v>2950000</v>
      </c>
      <c r="M180" s="1" t="s">
        <v>35</v>
      </c>
      <c r="N180" s="25">
        <v>55841</v>
      </c>
      <c r="O180" s="26">
        <v>0</v>
      </c>
      <c r="P180" s="26">
        <v>0</v>
      </c>
      <c r="Q180" s="26">
        <v>318446</v>
      </c>
      <c r="R180" s="26">
        <v>0</v>
      </c>
      <c r="S180" s="26">
        <v>0</v>
      </c>
      <c r="T180" s="26">
        <f t="shared" si="14"/>
        <v>374287</v>
      </c>
      <c r="U180" s="25">
        <v>55841</v>
      </c>
      <c r="V180" s="27">
        <v>0</v>
      </c>
      <c r="W180" s="26">
        <v>6100</v>
      </c>
      <c r="X180" s="26">
        <v>6006</v>
      </c>
      <c r="Y180" s="28">
        <v>0</v>
      </c>
      <c r="Z180" s="32" t="s">
        <v>47</v>
      </c>
    </row>
    <row r="181" spans="1:26" x14ac:dyDescent="0.2">
      <c r="A181" s="1" t="s">
        <v>89</v>
      </c>
      <c r="B181" s="1" t="s">
        <v>90</v>
      </c>
      <c r="C181" s="1" t="s">
        <v>583</v>
      </c>
      <c r="F181" s="9" t="str">
        <f t="shared" si="15"/>
        <v>Louisiana Community Development Authority (City of Crowley Project)</v>
      </c>
      <c r="G181" s="1" t="s">
        <v>242</v>
      </c>
      <c r="H181" s="1" t="s">
        <v>112</v>
      </c>
      <c r="I181" s="2">
        <v>43579</v>
      </c>
      <c r="J181" s="4">
        <v>44616</v>
      </c>
      <c r="K181" s="1" t="s">
        <v>40</v>
      </c>
      <c r="L181" s="5">
        <v>6000000</v>
      </c>
      <c r="M181" s="1" t="s">
        <v>35</v>
      </c>
      <c r="N181" s="25">
        <v>216801</v>
      </c>
      <c r="O181" s="26">
        <v>200000</v>
      </c>
      <c r="P181" s="26">
        <v>147778</v>
      </c>
      <c r="Q181" s="26">
        <v>123081</v>
      </c>
      <c r="R181" s="26">
        <v>0</v>
      </c>
      <c r="S181" s="26">
        <v>0</v>
      </c>
      <c r="T181" s="26">
        <f t="shared" si="14"/>
        <v>687660</v>
      </c>
      <c r="U181" s="25">
        <v>102801</v>
      </c>
      <c r="V181" s="27">
        <v>84000</v>
      </c>
      <c r="W181" s="26">
        <v>11350</v>
      </c>
      <c r="X181" s="26">
        <v>10000</v>
      </c>
      <c r="Y181" s="28">
        <v>50000</v>
      </c>
      <c r="Z181" s="32" t="s">
        <v>47</v>
      </c>
    </row>
    <row r="182" spans="1:26" x14ac:dyDescent="0.2">
      <c r="A182" s="1" t="s">
        <v>91</v>
      </c>
      <c r="B182" s="1" t="s">
        <v>92</v>
      </c>
      <c r="C182" s="1" t="s">
        <v>93</v>
      </c>
      <c r="F182" s="9" t="str">
        <f t="shared" si="15"/>
        <v>Louisiana Stadium and Exposition District</v>
      </c>
      <c r="G182" s="1" t="s">
        <v>242</v>
      </c>
      <c r="I182" s="2">
        <v>43692</v>
      </c>
      <c r="J182" s="4">
        <v>44581</v>
      </c>
      <c r="K182" s="1" t="s">
        <v>40</v>
      </c>
      <c r="L182" s="5">
        <v>28595000</v>
      </c>
      <c r="M182" s="1" t="s">
        <v>67</v>
      </c>
      <c r="N182" s="25">
        <v>425546</v>
      </c>
      <c r="O182" s="26">
        <v>271299</v>
      </c>
      <c r="P182" s="26">
        <v>0</v>
      </c>
      <c r="Q182" s="26">
        <v>430447</v>
      </c>
      <c r="R182" s="26">
        <v>0</v>
      </c>
      <c r="S182" s="26">
        <v>0</v>
      </c>
      <c r="T182" s="26">
        <f t="shared" si="14"/>
        <v>1127292</v>
      </c>
      <c r="U182" s="25">
        <v>355546</v>
      </c>
      <c r="V182" s="27">
        <v>0</v>
      </c>
      <c r="W182" s="26">
        <v>99468</v>
      </c>
      <c r="X182" s="26">
        <v>0</v>
      </c>
      <c r="Y182" s="28">
        <v>238979</v>
      </c>
      <c r="Z182" s="32" t="s">
        <v>47</v>
      </c>
    </row>
    <row r="183" spans="1:26" x14ac:dyDescent="0.2">
      <c r="A183" s="1" t="s">
        <v>578</v>
      </c>
      <c r="B183" s="1" t="s">
        <v>62</v>
      </c>
      <c r="C183" s="1" t="s">
        <v>232</v>
      </c>
      <c r="F183" s="9" t="str">
        <f t="shared" si="15"/>
        <v>Louisiana Housing Corporation (Morningside at Juban Lakes Project)</v>
      </c>
      <c r="G183" s="1" t="s">
        <v>242</v>
      </c>
      <c r="H183" s="1" t="s">
        <v>579</v>
      </c>
      <c r="I183" s="2">
        <v>44700</v>
      </c>
      <c r="J183" s="4">
        <v>44827</v>
      </c>
      <c r="K183" s="1" t="s">
        <v>34</v>
      </c>
      <c r="L183" s="5">
        <v>1280560</v>
      </c>
      <c r="M183" s="1" t="s">
        <v>35</v>
      </c>
      <c r="N183" s="25">
        <v>86265</v>
      </c>
      <c r="O183" s="26">
        <v>0</v>
      </c>
      <c r="P183" s="26">
        <v>0</v>
      </c>
      <c r="Q183" s="26">
        <v>64989</v>
      </c>
      <c r="R183" s="26">
        <v>2868945</v>
      </c>
      <c r="S183" s="26">
        <v>144148</v>
      </c>
      <c r="T183" s="26">
        <f t="shared" si="14"/>
        <v>3164347</v>
      </c>
      <c r="U183" s="25">
        <v>71265</v>
      </c>
      <c r="V183" s="27">
        <v>0</v>
      </c>
      <c r="W183" s="26">
        <v>15018</v>
      </c>
      <c r="X183" s="26">
        <v>12797</v>
      </c>
      <c r="Y183" s="28">
        <v>25593</v>
      </c>
      <c r="Z183" s="32" t="s">
        <v>47</v>
      </c>
    </row>
    <row r="184" spans="1:26" x14ac:dyDescent="0.2">
      <c r="A184" s="1" t="s">
        <v>561</v>
      </c>
      <c r="B184" s="1" t="s">
        <v>92</v>
      </c>
      <c r="C184" s="1" t="s">
        <v>232</v>
      </c>
      <c r="F184" s="9" t="str">
        <f t="shared" si="15"/>
        <v>Louisiana Housing Corporation (Lake Forest Manor Project)</v>
      </c>
      <c r="G184" s="1" t="s">
        <v>242</v>
      </c>
      <c r="H184" s="1" t="s">
        <v>942</v>
      </c>
      <c r="I184" s="2">
        <v>44700</v>
      </c>
      <c r="J184" s="4">
        <v>44805</v>
      </c>
      <c r="K184" s="1" t="s">
        <v>34</v>
      </c>
      <c r="L184" s="5">
        <v>3200000</v>
      </c>
      <c r="M184" s="1" t="s">
        <v>35</v>
      </c>
      <c r="N184" s="25">
        <v>31875</v>
      </c>
      <c r="O184" s="26">
        <v>0</v>
      </c>
      <c r="P184" s="26">
        <v>0</v>
      </c>
      <c r="Q184" s="26">
        <v>14039</v>
      </c>
      <c r="R184" s="26">
        <v>76236</v>
      </c>
      <c r="S184" s="26">
        <v>42000</v>
      </c>
      <c r="T184" s="26">
        <f t="shared" si="14"/>
        <v>164150</v>
      </c>
      <c r="U184" s="25">
        <v>31875</v>
      </c>
      <c r="V184" s="27">
        <v>0</v>
      </c>
      <c r="W184" s="26">
        <v>4000</v>
      </c>
      <c r="X184" s="26">
        <v>3200</v>
      </c>
      <c r="Y184" s="28">
        <v>6400</v>
      </c>
      <c r="Z184" s="32"/>
    </row>
    <row r="185" spans="1:26" x14ac:dyDescent="0.2">
      <c r="A185" s="1" t="s">
        <v>184</v>
      </c>
      <c r="B185" s="1" t="s">
        <v>97</v>
      </c>
      <c r="C185" s="1" t="s">
        <v>583</v>
      </c>
      <c r="F185" s="9" t="str">
        <f t="shared" si="15"/>
        <v>Louisiana Community Development Authority (City of Baker School District Project)</v>
      </c>
      <c r="G185" s="1" t="s">
        <v>242</v>
      </c>
      <c r="H185" s="1" t="s">
        <v>195</v>
      </c>
      <c r="I185" s="2">
        <v>43790</v>
      </c>
      <c r="J185" s="4">
        <v>44650</v>
      </c>
      <c r="K185" s="1" t="s">
        <v>34</v>
      </c>
      <c r="L185" s="5">
        <v>8200000</v>
      </c>
      <c r="M185" s="1" t="s">
        <v>35</v>
      </c>
      <c r="N185" s="25">
        <v>94185</v>
      </c>
      <c r="O185" s="26">
        <v>61500</v>
      </c>
      <c r="P185" s="26">
        <v>0</v>
      </c>
      <c r="Q185" s="26">
        <v>43625</v>
      </c>
      <c r="R185" s="26">
        <v>0</v>
      </c>
      <c r="S185" s="26">
        <v>0</v>
      </c>
      <c r="T185" s="26">
        <f t="shared" si="14"/>
        <v>199310</v>
      </c>
      <c r="U185" s="25">
        <v>49185</v>
      </c>
      <c r="V185" s="27">
        <v>0</v>
      </c>
      <c r="W185" s="26">
        <v>4785</v>
      </c>
      <c r="X185" s="26">
        <v>4100</v>
      </c>
      <c r="Y185" s="28">
        <v>30000</v>
      </c>
      <c r="Z185" s="32"/>
    </row>
    <row r="186" spans="1:26" x14ac:dyDescent="0.2">
      <c r="A186" s="1" t="s">
        <v>390</v>
      </c>
      <c r="B186" s="1" t="s">
        <v>124</v>
      </c>
      <c r="C186" s="1" t="s">
        <v>401</v>
      </c>
      <c r="F186" s="9" t="str">
        <f t="shared" si="15"/>
        <v>Louisiana Energy and Power Authority (LEPA Unit No. 1)</v>
      </c>
      <c r="G186" s="1" t="s">
        <v>242</v>
      </c>
      <c r="H186" s="1" t="s">
        <v>403</v>
      </c>
      <c r="I186" s="2">
        <v>43790</v>
      </c>
      <c r="J186" s="4">
        <v>44441</v>
      </c>
      <c r="K186" s="1" t="s">
        <v>40</v>
      </c>
      <c r="L186" s="5">
        <v>123770000</v>
      </c>
      <c r="M186" s="1" t="s">
        <v>239</v>
      </c>
      <c r="N186" s="25">
        <v>298728</v>
      </c>
      <c r="O186" s="26">
        <v>556965</v>
      </c>
      <c r="P186" s="26">
        <v>1381700</v>
      </c>
      <c r="Q186" s="26">
        <v>325978</v>
      </c>
      <c r="R186" s="26">
        <v>0</v>
      </c>
      <c r="S186" s="26">
        <v>0</v>
      </c>
      <c r="T186" s="26">
        <f t="shared" si="14"/>
        <v>2563371</v>
      </c>
      <c r="U186" s="25">
        <v>143728</v>
      </c>
      <c r="V186" s="27">
        <v>130000</v>
      </c>
      <c r="W186" s="26">
        <v>50095</v>
      </c>
      <c r="X186" s="26">
        <v>0</v>
      </c>
      <c r="Y186" s="28">
        <v>98884</v>
      </c>
      <c r="Z186" s="32"/>
    </row>
    <row r="187" spans="1:26" x14ac:dyDescent="0.2">
      <c r="A187" s="1" t="s">
        <v>146</v>
      </c>
      <c r="B187" s="1" t="s">
        <v>92</v>
      </c>
      <c r="C187" s="1" t="s">
        <v>232</v>
      </c>
      <c r="F187" s="9" t="str">
        <f t="shared" si="15"/>
        <v>Louisiana Housing Corporation (1300 OCH Project)</v>
      </c>
      <c r="G187" s="1" t="s">
        <v>242</v>
      </c>
      <c r="H187" s="1" t="s">
        <v>156</v>
      </c>
      <c r="I187" s="17">
        <v>43790</v>
      </c>
      <c r="J187" s="2">
        <v>44553</v>
      </c>
      <c r="K187" s="1" t="s">
        <v>34</v>
      </c>
      <c r="L187" s="5">
        <v>20000000</v>
      </c>
      <c r="M187" s="1" t="s">
        <v>35</v>
      </c>
      <c r="N187" s="25">
        <v>65400</v>
      </c>
      <c r="O187" s="26">
        <v>125000</v>
      </c>
      <c r="P187" s="26">
        <v>0</v>
      </c>
      <c r="Q187" s="26">
        <v>79481</v>
      </c>
      <c r="R187" s="26">
        <v>5636490</v>
      </c>
      <c r="S187" s="26">
        <v>150000</v>
      </c>
      <c r="T187" s="26">
        <f t="shared" si="14"/>
        <v>6056371</v>
      </c>
      <c r="U187" s="25">
        <v>61900</v>
      </c>
      <c r="V187" s="27">
        <v>0</v>
      </c>
      <c r="W187" s="26">
        <v>22750</v>
      </c>
      <c r="X187" s="26">
        <v>20000</v>
      </c>
      <c r="Y187" s="28">
        <v>33000</v>
      </c>
      <c r="Z187" s="32"/>
    </row>
    <row r="188" spans="1:26" x14ac:dyDescent="0.2">
      <c r="A188" s="1" t="s">
        <v>391</v>
      </c>
      <c r="B188" s="1" t="s">
        <v>56</v>
      </c>
      <c r="C188" s="1" t="s">
        <v>232</v>
      </c>
      <c r="F188" s="9" t="str">
        <f t="shared" si="15"/>
        <v>Louisiana Housing Corporation (Millennium Studios III Project)</v>
      </c>
      <c r="G188" s="1" t="s">
        <v>242</v>
      </c>
      <c r="H188" s="1" t="s">
        <v>404</v>
      </c>
      <c r="I188" s="2">
        <v>43881</v>
      </c>
      <c r="J188" s="4">
        <v>44469</v>
      </c>
      <c r="K188" s="1" t="s">
        <v>34</v>
      </c>
      <c r="L188" s="5">
        <v>14000000</v>
      </c>
      <c r="M188" s="1" t="s">
        <v>35</v>
      </c>
      <c r="N188" s="25">
        <v>81400</v>
      </c>
      <c r="O188" s="26">
        <v>0</v>
      </c>
      <c r="P188" s="26">
        <v>0</v>
      </c>
      <c r="Q188" s="26">
        <v>64690</v>
      </c>
      <c r="R188" s="26">
        <v>904274</v>
      </c>
      <c r="S188" s="26">
        <v>275000</v>
      </c>
      <c r="T188" s="26">
        <f t="shared" si="14"/>
        <v>1325364</v>
      </c>
      <c r="U188" s="25">
        <v>61400</v>
      </c>
      <c r="V188" s="27">
        <v>0</v>
      </c>
      <c r="W188" s="26">
        <v>16150</v>
      </c>
      <c r="X188" s="26">
        <v>14000</v>
      </c>
      <c r="Y188" s="28">
        <v>28000</v>
      </c>
      <c r="Z188" s="32"/>
    </row>
    <row r="189" spans="1:26" x14ac:dyDescent="0.2">
      <c r="A189" s="1" t="s">
        <v>276</v>
      </c>
      <c r="B189" s="1" t="s">
        <v>285</v>
      </c>
      <c r="C189" s="1" t="s">
        <v>232</v>
      </c>
      <c r="F189" s="9" t="str">
        <f t="shared" si="15"/>
        <v>Louisiana Housing Corporation (Neil Wagoner &amp; Henderson Project)</v>
      </c>
      <c r="G189" s="1" t="s">
        <v>242</v>
      </c>
      <c r="H189" s="1" t="s">
        <v>298</v>
      </c>
      <c r="I189" s="2">
        <v>43881</v>
      </c>
      <c r="J189" s="4">
        <v>44496</v>
      </c>
      <c r="K189" s="1" t="s">
        <v>34</v>
      </c>
      <c r="L189" s="5">
        <v>7500000</v>
      </c>
      <c r="M189" s="1" t="s">
        <v>35</v>
      </c>
      <c r="N189" s="25">
        <v>77525</v>
      </c>
      <c r="O189" s="26">
        <v>0</v>
      </c>
      <c r="P189" s="26">
        <v>0</v>
      </c>
      <c r="Q189" s="26">
        <v>42938</v>
      </c>
      <c r="R189" s="26">
        <v>694298</v>
      </c>
      <c r="S189" s="26">
        <v>209197</v>
      </c>
      <c r="T189" s="26">
        <f t="shared" si="14"/>
        <v>1023958</v>
      </c>
      <c r="U189" s="25">
        <v>49025</v>
      </c>
      <c r="V189" s="27">
        <v>0</v>
      </c>
      <c r="W189" s="26">
        <v>9000</v>
      </c>
      <c r="X189" s="26">
        <v>7500</v>
      </c>
      <c r="Y189" s="28">
        <v>15000</v>
      </c>
      <c r="Z189" s="32"/>
    </row>
    <row r="190" spans="1:26" x14ac:dyDescent="0.2">
      <c r="A190" s="1" t="s">
        <v>392</v>
      </c>
      <c r="B190" s="1" t="s">
        <v>206</v>
      </c>
      <c r="C190" s="1" t="s">
        <v>235</v>
      </c>
      <c r="F190" s="9" t="str">
        <f t="shared" si="15"/>
        <v>Louisiana Community Development Authority (Ragin Cajun Facilities, Inc. - Lewis Street Parking Garage Project)</v>
      </c>
      <c r="G190" s="1" t="s">
        <v>242</v>
      </c>
      <c r="H190" s="1" t="s">
        <v>612</v>
      </c>
      <c r="I190" s="2">
        <v>43937</v>
      </c>
      <c r="J190" s="4">
        <v>44462</v>
      </c>
      <c r="K190" s="1" t="s">
        <v>40</v>
      </c>
      <c r="L190" s="5">
        <v>18550000</v>
      </c>
      <c r="M190" s="1" t="s">
        <v>43</v>
      </c>
      <c r="N190" s="25">
        <v>138435</v>
      </c>
      <c r="O190" s="26">
        <v>139125</v>
      </c>
      <c r="P190" s="26">
        <v>214092</v>
      </c>
      <c r="Q190" s="26">
        <v>77399</v>
      </c>
      <c r="R190" s="26">
        <v>0</v>
      </c>
      <c r="S190" s="26">
        <v>0</v>
      </c>
      <c r="T190" s="26">
        <f t="shared" si="14"/>
        <v>569051</v>
      </c>
      <c r="U190" s="25">
        <v>63935</v>
      </c>
      <c r="V190" s="27">
        <v>21000</v>
      </c>
      <c r="W190" s="26">
        <v>10050</v>
      </c>
      <c r="X190" s="26">
        <v>9275</v>
      </c>
      <c r="Y190" s="28">
        <v>37100</v>
      </c>
      <c r="Z190" s="32"/>
    </row>
    <row r="191" spans="1:26" x14ac:dyDescent="0.2">
      <c r="A191" s="1" t="s">
        <v>393</v>
      </c>
      <c r="B191" s="1" t="s">
        <v>206</v>
      </c>
      <c r="C191" s="1" t="s">
        <v>235</v>
      </c>
      <c r="F191" s="9" t="str">
        <f t="shared" si="15"/>
        <v>Louisiana Community Development Authority (Ragin Cajun Facilities, Inc. - Athletic Facilities Project)</v>
      </c>
      <c r="G191" s="1" t="s">
        <v>242</v>
      </c>
      <c r="H191" s="1" t="s">
        <v>613</v>
      </c>
      <c r="I191" s="2">
        <v>43937</v>
      </c>
      <c r="J191" s="4">
        <v>44462</v>
      </c>
      <c r="K191" s="1" t="s">
        <v>40</v>
      </c>
      <c r="L191" s="5">
        <v>17380000</v>
      </c>
      <c r="M191" s="1" t="s">
        <v>43</v>
      </c>
      <c r="N191" s="25">
        <v>139313</v>
      </c>
      <c r="O191" s="26">
        <v>130350</v>
      </c>
      <c r="P191" s="26">
        <v>200514</v>
      </c>
      <c r="Q191" s="26">
        <v>73842</v>
      </c>
      <c r="R191" s="26">
        <v>0</v>
      </c>
      <c r="S191" s="26">
        <v>0</v>
      </c>
      <c r="T191" s="26">
        <f t="shared" si="14"/>
        <v>544019</v>
      </c>
      <c r="U191" s="25">
        <v>64813</v>
      </c>
      <c r="V191" s="27">
        <v>21000</v>
      </c>
      <c r="W191" s="26">
        <v>9465</v>
      </c>
      <c r="X191" s="26">
        <v>8690</v>
      </c>
      <c r="Y191" s="28">
        <v>34760</v>
      </c>
      <c r="Z191" s="32"/>
    </row>
    <row r="192" spans="1:26" x14ac:dyDescent="0.2">
      <c r="A192" s="1" t="s">
        <v>41</v>
      </c>
      <c r="B192" s="1" t="s">
        <v>42</v>
      </c>
      <c r="C192" s="1" t="s">
        <v>235</v>
      </c>
      <c r="F192" s="9" t="str">
        <f t="shared" si="15"/>
        <v>Louisiana Community Development Authority (McNeese State University Student Housing - Cowboy Facilities, Inc. Project)</v>
      </c>
      <c r="G192" s="1" t="s">
        <v>242</v>
      </c>
      <c r="H192" s="1" t="s">
        <v>618</v>
      </c>
      <c r="I192" s="2">
        <v>44667</v>
      </c>
      <c r="J192" s="4">
        <v>44601</v>
      </c>
      <c r="K192" s="1" t="s">
        <v>40</v>
      </c>
      <c r="L192" s="5">
        <v>11250000</v>
      </c>
      <c r="M192" s="1" t="s">
        <v>43</v>
      </c>
      <c r="N192" s="25">
        <v>132962</v>
      </c>
      <c r="O192" s="26">
        <v>81563</v>
      </c>
      <c r="P192" s="26">
        <v>0</v>
      </c>
      <c r="Q192" s="26">
        <v>71832</v>
      </c>
      <c r="R192" s="26">
        <v>0</v>
      </c>
      <c r="S192" s="26">
        <v>0</v>
      </c>
      <c r="T192" s="26">
        <f t="shared" si="14"/>
        <v>286357</v>
      </c>
      <c r="U192" s="25">
        <v>55462</v>
      </c>
      <c r="V192" s="27">
        <v>45000</v>
      </c>
      <c r="W192" s="26">
        <v>6400</v>
      </c>
      <c r="X192" s="26">
        <v>0</v>
      </c>
      <c r="Y192" s="28">
        <v>22500</v>
      </c>
      <c r="Z192" s="32"/>
    </row>
    <row r="193" spans="1:26" x14ac:dyDescent="0.2">
      <c r="A193" s="1" t="s">
        <v>147</v>
      </c>
      <c r="B193" s="1" t="s">
        <v>42</v>
      </c>
      <c r="C193" s="1" t="s">
        <v>235</v>
      </c>
      <c r="F193" s="9" t="str">
        <f t="shared" si="15"/>
        <v>Louisiana Community Development Authority (McNeese State University Student Parking - Cowboys Facilities, Inc. Project)</v>
      </c>
      <c r="G193" s="1" t="s">
        <v>242</v>
      </c>
      <c r="H193" s="1" t="s">
        <v>619</v>
      </c>
      <c r="I193" s="2">
        <v>43972</v>
      </c>
      <c r="J193" s="4">
        <v>44546</v>
      </c>
      <c r="K193" s="1" t="s">
        <v>40</v>
      </c>
      <c r="L193" s="5">
        <v>11020000</v>
      </c>
      <c r="M193" s="1" t="s">
        <v>35</v>
      </c>
      <c r="N193" s="25">
        <v>121783</v>
      </c>
      <c r="O193" s="26">
        <v>79895</v>
      </c>
      <c r="P193" s="26">
        <v>0</v>
      </c>
      <c r="Q193" s="26">
        <v>71035</v>
      </c>
      <c r="R193" s="26">
        <v>0</v>
      </c>
      <c r="S193" s="26">
        <v>0</v>
      </c>
      <c r="T193" s="26">
        <f t="shared" si="14"/>
        <v>272713</v>
      </c>
      <c r="U193" s="25">
        <v>51065</v>
      </c>
      <c r="V193" s="27">
        <v>44500</v>
      </c>
      <c r="W193" s="26">
        <v>6285</v>
      </c>
      <c r="X193" s="26">
        <v>5510</v>
      </c>
      <c r="Y193" s="28">
        <v>22040</v>
      </c>
      <c r="Z193" s="32"/>
    </row>
    <row r="194" spans="1:26" x14ac:dyDescent="0.2">
      <c r="A194" s="1" t="s">
        <v>575</v>
      </c>
      <c r="B194" s="1" t="s">
        <v>62</v>
      </c>
      <c r="C194" s="1" t="s">
        <v>232</v>
      </c>
      <c r="F194" s="9" t="str">
        <f t="shared" si="15"/>
        <v>Louisiana Housing Corporation (The Reserve at Juban Lakes Project)</v>
      </c>
      <c r="G194" s="1" t="s">
        <v>242</v>
      </c>
      <c r="H194" s="1" t="s">
        <v>577</v>
      </c>
      <c r="I194" s="2">
        <v>44700</v>
      </c>
      <c r="J194" s="4">
        <v>44827</v>
      </c>
      <c r="K194" s="1" t="s">
        <v>34</v>
      </c>
      <c r="L194" s="5">
        <v>1555560</v>
      </c>
      <c r="M194" s="1" t="s">
        <v>35</v>
      </c>
      <c r="N194" s="25">
        <v>29292</v>
      </c>
      <c r="O194" s="26">
        <v>0</v>
      </c>
      <c r="P194" s="26">
        <v>0</v>
      </c>
      <c r="Q194" s="26">
        <v>12378</v>
      </c>
      <c r="R194" s="26">
        <v>39421</v>
      </c>
      <c r="S194" s="26">
        <v>32778</v>
      </c>
      <c r="T194" s="26">
        <f t="shared" si="14"/>
        <v>113869</v>
      </c>
      <c r="U194" s="25">
        <v>21792</v>
      </c>
      <c r="V194" s="27">
        <v>0</v>
      </c>
      <c r="W194" s="26">
        <v>1944</v>
      </c>
      <c r="X194" s="26">
        <v>1556</v>
      </c>
      <c r="Y194" s="28">
        <v>3111</v>
      </c>
      <c r="Z194" s="32"/>
    </row>
    <row r="195" spans="1:26" x14ac:dyDescent="0.2">
      <c r="A195" s="1" t="s">
        <v>394</v>
      </c>
      <c r="B195" s="1" t="s">
        <v>135</v>
      </c>
      <c r="C195" s="1" t="s">
        <v>232</v>
      </c>
      <c r="F195" s="9" t="str">
        <f t="shared" si="15"/>
        <v>Louisiana Housing Corporation (Mabry Place Townhomes Project)</v>
      </c>
      <c r="G195" s="1" t="s">
        <v>242</v>
      </c>
      <c r="H195" s="1" t="s">
        <v>405</v>
      </c>
      <c r="I195" s="2">
        <v>44091</v>
      </c>
      <c r="J195" s="4">
        <v>44399</v>
      </c>
      <c r="K195" s="1" t="s">
        <v>40</v>
      </c>
      <c r="L195" s="5">
        <v>6500000</v>
      </c>
      <c r="M195" s="1" t="s">
        <v>35</v>
      </c>
      <c r="N195" s="25">
        <v>103275</v>
      </c>
      <c r="O195" s="26">
        <v>50500</v>
      </c>
      <c r="P195" s="26">
        <v>0</v>
      </c>
      <c r="Q195" s="26">
        <v>37330</v>
      </c>
      <c r="R195" s="26">
        <v>1491074</v>
      </c>
      <c r="S195" s="26">
        <v>86980</v>
      </c>
      <c r="T195" s="26">
        <f t="shared" si="14"/>
        <v>1769159</v>
      </c>
      <c r="U195" s="25">
        <v>41775</v>
      </c>
      <c r="V195" s="27">
        <v>14000</v>
      </c>
      <c r="W195" s="26">
        <v>7900</v>
      </c>
      <c r="X195" s="26">
        <v>6500</v>
      </c>
      <c r="Y195" s="28">
        <v>13000</v>
      </c>
      <c r="Z195" s="32"/>
    </row>
    <row r="196" spans="1:26" x14ac:dyDescent="0.2">
      <c r="A196" s="1" t="s">
        <v>240</v>
      </c>
      <c r="B196" s="1" t="s">
        <v>56</v>
      </c>
      <c r="C196" s="1" t="s">
        <v>232</v>
      </c>
      <c r="F196" s="9" t="str">
        <f t="shared" si="15"/>
        <v>Louisiana Housing Corporation (Lee Hardware &amp; United Jewelers Apartments Project)</v>
      </c>
      <c r="G196" s="1" t="s">
        <v>242</v>
      </c>
      <c r="H196" s="1" t="s">
        <v>233</v>
      </c>
      <c r="I196" s="2">
        <v>44392</v>
      </c>
      <c r="J196" s="4">
        <v>44509</v>
      </c>
      <c r="K196" s="1" t="s">
        <v>34</v>
      </c>
      <c r="L196" s="5">
        <v>600000</v>
      </c>
      <c r="M196" s="1" t="s">
        <v>67</v>
      </c>
      <c r="N196" s="25">
        <v>9000</v>
      </c>
      <c r="O196" s="26">
        <v>0</v>
      </c>
      <c r="P196" s="26">
        <v>0</v>
      </c>
      <c r="Q196" s="26">
        <v>3986</v>
      </c>
      <c r="R196" s="26">
        <v>0</v>
      </c>
      <c r="S196" s="26">
        <v>0</v>
      </c>
      <c r="T196" s="26">
        <f t="shared" si="14"/>
        <v>12986</v>
      </c>
      <c r="U196" s="25">
        <v>9000</v>
      </c>
      <c r="V196" s="27">
        <v>0</v>
      </c>
      <c r="W196" s="26">
        <v>750</v>
      </c>
      <c r="X196" s="26">
        <v>0</v>
      </c>
      <c r="Y196" s="28">
        <v>1200</v>
      </c>
      <c r="Z196" s="32" t="s">
        <v>47</v>
      </c>
    </row>
    <row r="197" spans="1:26" x14ac:dyDescent="0.2">
      <c r="A197" s="1" t="s">
        <v>395</v>
      </c>
      <c r="B197" s="1" t="s">
        <v>97</v>
      </c>
      <c r="C197" s="1" t="s">
        <v>235</v>
      </c>
      <c r="F197" s="9" t="str">
        <f t="shared" si="15"/>
        <v>Louisiana Community Development Authority (LCTCS Act 360 Project)</v>
      </c>
      <c r="G197" s="1" t="s">
        <v>242</v>
      </c>
      <c r="H197" s="1" t="s">
        <v>620</v>
      </c>
      <c r="I197" s="2">
        <v>44364</v>
      </c>
      <c r="J197" s="4">
        <v>44440</v>
      </c>
      <c r="K197" s="1" t="s">
        <v>40</v>
      </c>
      <c r="L197" s="5">
        <v>150770000</v>
      </c>
      <c r="M197" s="1" t="s">
        <v>43</v>
      </c>
      <c r="N197" s="25">
        <v>280080</v>
      </c>
      <c r="O197" s="26">
        <v>580465</v>
      </c>
      <c r="P197" s="26">
        <v>439743</v>
      </c>
      <c r="Q197" s="26">
        <v>399323</v>
      </c>
      <c r="R197" s="26">
        <v>0</v>
      </c>
      <c r="S197" s="26">
        <v>0</v>
      </c>
      <c r="T197" s="26">
        <f t="shared" si="14"/>
        <v>1699611</v>
      </c>
      <c r="U197" s="25">
        <v>280080</v>
      </c>
      <c r="V197" s="27">
        <v>580465</v>
      </c>
      <c r="W197" s="26">
        <v>59545</v>
      </c>
      <c r="X197" s="26">
        <v>75385</v>
      </c>
      <c r="Y197" s="28">
        <v>173386</v>
      </c>
      <c r="Z197" s="32"/>
    </row>
    <row r="198" spans="1:26" x14ac:dyDescent="0.2">
      <c r="A198" s="1" t="s">
        <v>396</v>
      </c>
      <c r="B198" s="1" t="s">
        <v>42</v>
      </c>
      <c r="C198" s="1" t="s">
        <v>235</v>
      </c>
      <c r="F198" s="9" t="str">
        <f t="shared" si="15"/>
        <v>Louisiana Community Development Authority (Calcasieu Parish School Recovery Project)</v>
      </c>
      <c r="G198" s="1" t="s">
        <v>242</v>
      </c>
      <c r="H198" s="1" t="s">
        <v>621</v>
      </c>
      <c r="I198" s="2">
        <v>44182</v>
      </c>
      <c r="J198" s="4">
        <v>44406</v>
      </c>
      <c r="K198" s="1" t="s">
        <v>34</v>
      </c>
      <c r="L198" s="5">
        <v>25000000</v>
      </c>
      <c r="M198" s="1" t="s">
        <v>35</v>
      </c>
      <c r="N198" s="25">
        <v>447676</v>
      </c>
      <c r="O198" s="26">
        <v>400000</v>
      </c>
      <c r="P198" s="26">
        <v>0</v>
      </c>
      <c r="Q198" s="26">
        <v>324034</v>
      </c>
      <c r="R198" s="26">
        <v>0</v>
      </c>
      <c r="S198" s="26">
        <v>0</v>
      </c>
      <c r="T198" s="26">
        <f t="shared" si="14"/>
        <v>1171710</v>
      </c>
      <c r="U198" s="25">
        <v>218176</v>
      </c>
      <c r="V198" s="27">
        <v>124500</v>
      </c>
      <c r="W198" s="26">
        <v>50325</v>
      </c>
      <c r="X198" s="26">
        <v>50000</v>
      </c>
      <c r="Y198" s="28">
        <v>212500</v>
      </c>
      <c r="Z198" s="32"/>
    </row>
    <row r="199" spans="1:26" ht="28.5" x14ac:dyDescent="0.2">
      <c r="A199" s="1" t="s">
        <v>552</v>
      </c>
      <c r="B199" s="1" t="s">
        <v>92</v>
      </c>
      <c r="C199" s="1" t="s">
        <v>151</v>
      </c>
      <c r="F199" s="9" t="str">
        <f t="shared" si="15"/>
        <v>Louisiana Public Facilities Authority (University of New Orleans Research and Technology Foundation, Inc. Student Housing Project)</v>
      </c>
      <c r="G199" s="1" t="s">
        <v>242</v>
      </c>
      <c r="H199" s="1" t="s">
        <v>622</v>
      </c>
      <c r="I199" s="2">
        <v>44273</v>
      </c>
      <c r="J199" s="4">
        <v>44812</v>
      </c>
      <c r="K199" s="1" t="s">
        <v>34</v>
      </c>
      <c r="L199" s="5">
        <v>29820000</v>
      </c>
      <c r="M199" s="1" t="s">
        <v>35</v>
      </c>
      <c r="N199" s="25">
        <v>149765</v>
      </c>
      <c r="O199" s="26">
        <v>149100</v>
      </c>
      <c r="P199" s="26">
        <v>0</v>
      </c>
      <c r="Q199" s="26">
        <v>100286</v>
      </c>
      <c r="R199" s="26">
        <v>0</v>
      </c>
      <c r="S199" s="26">
        <v>0</v>
      </c>
      <c r="T199" s="26">
        <v>399151</v>
      </c>
      <c r="U199" s="25">
        <v>72265</v>
      </c>
      <c r="V199" s="27">
        <v>0</v>
      </c>
      <c r="W199" s="26">
        <v>15194</v>
      </c>
      <c r="X199" s="26">
        <v>14910</v>
      </c>
      <c r="Y199" s="28">
        <v>59640</v>
      </c>
      <c r="Z199" s="32"/>
    </row>
    <row r="200" spans="1:26" x14ac:dyDescent="0.2">
      <c r="A200" s="1" t="s">
        <v>397</v>
      </c>
      <c r="B200" s="1" t="s">
        <v>97</v>
      </c>
      <c r="C200" s="1" t="s">
        <v>235</v>
      </c>
      <c r="F200" s="9" t="str">
        <f t="shared" si="15"/>
        <v>Louisiana Community Development Authority (City of Baker Combined Utility System Project)</v>
      </c>
      <c r="G200" s="1" t="s">
        <v>242</v>
      </c>
      <c r="H200" s="1" t="s">
        <v>617</v>
      </c>
      <c r="I200" s="2">
        <v>44301</v>
      </c>
      <c r="J200" s="4">
        <v>44391</v>
      </c>
      <c r="K200" s="1" t="s">
        <v>40</v>
      </c>
      <c r="L200" s="5">
        <v>6340000</v>
      </c>
      <c r="M200" s="1" t="s">
        <v>239</v>
      </c>
      <c r="N200" s="25">
        <v>96295</v>
      </c>
      <c r="O200" s="26">
        <v>79250</v>
      </c>
      <c r="P200" s="26">
        <v>34555</v>
      </c>
      <c r="Q200" s="26">
        <v>39792</v>
      </c>
      <c r="R200" s="26">
        <v>0</v>
      </c>
      <c r="S200" s="26">
        <v>0</v>
      </c>
      <c r="T200" s="26">
        <f t="shared" ref="T200:T231" si="16">SUM(N200:S200)</f>
        <v>249892</v>
      </c>
      <c r="U200" s="25">
        <v>43795</v>
      </c>
      <c r="V200" s="27">
        <v>12500</v>
      </c>
      <c r="W200" s="26">
        <v>3762</v>
      </c>
      <c r="X200" s="26">
        <v>3170</v>
      </c>
      <c r="Y200" s="28">
        <v>25360</v>
      </c>
      <c r="Z200" s="32"/>
    </row>
    <row r="201" spans="1:26" x14ac:dyDescent="0.2">
      <c r="A201" s="1" t="s">
        <v>398</v>
      </c>
      <c r="B201" s="1" t="s">
        <v>92</v>
      </c>
      <c r="C201" s="1" t="s">
        <v>151</v>
      </c>
      <c r="F201" s="9" t="str">
        <f t="shared" si="15"/>
        <v>Louisiana Public Facilities Authority (Loyola University Project)</v>
      </c>
      <c r="G201" s="1" t="s">
        <v>242</v>
      </c>
      <c r="H201" s="1" t="s">
        <v>406</v>
      </c>
      <c r="I201" s="2">
        <v>44336</v>
      </c>
      <c r="J201" s="4">
        <v>44384</v>
      </c>
      <c r="K201" s="1" t="s">
        <v>40</v>
      </c>
      <c r="L201" s="5">
        <v>81930000</v>
      </c>
      <c r="M201" s="1" t="s">
        <v>239</v>
      </c>
      <c r="N201" s="25">
        <v>283750</v>
      </c>
      <c r="O201" s="26">
        <v>627993</v>
      </c>
      <c r="P201" s="26"/>
      <c r="Q201" s="26">
        <v>273128</v>
      </c>
      <c r="R201" s="26">
        <v>0</v>
      </c>
      <c r="S201" s="26">
        <v>0</v>
      </c>
      <c r="T201" s="26">
        <f t="shared" si="16"/>
        <v>1184871</v>
      </c>
      <c r="U201" s="25">
        <v>107000</v>
      </c>
      <c r="V201" s="27">
        <v>76250</v>
      </c>
      <c r="W201" s="26">
        <v>86430</v>
      </c>
      <c r="X201" s="26">
        <v>40965</v>
      </c>
      <c r="Y201" s="28">
        <v>0</v>
      </c>
      <c r="Z201" s="32"/>
    </row>
    <row r="202" spans="1:26" x14ac:dyDescent="0.2">
      <c r="A202" s="1" t="s">
        <v>211</v>
      </c>
      <c r="B202" s="1" t="s">
        <v>90</v>
      </c>
      <c r="C202" s="1" t="s">
        <v>235</v>
      </c>
      <c r="F202" s="9" t="str">
        <f t="shared" si="15"/>
        <v>Louisiana Community Development Authority (City of Crowley, State of Louisiana Project)</v>
      </c>
      <c r="G202" s="1" t="s">
        <v>242</v>
      </c>
      <c r="H202" s="1" t="s">
        <v>616</v>
      </c>
      <c r="I202" s="2">
        <v>44364</v>
      </c>
      <c r="J202" s="4">
        <v>44502</v>
      </c>
      <c r="K202" s="1" t="s">
        <v>163</v>
      </c>
      <c r="L202" s="5">
        <v>2600000</v>
      </c>
      <c r="M202" s="1" t="s">
        <v>43</v>
      </c>
      <c r="N202" s="25">
        <v>71997</v>
      </c>
      <c r="O202" s="26">
        <v>28600</v>
      </c>
      <c r="P202" s="26">
        <v>16321</v>
      </c>
      <c r="Q202" s="26">
        <v>38018</v>
      </c>
      <c r="R202" s="26">
        <v>0</v>
      </c>
      <c r="S202" s="26">
        <v>0</v>
      </c>
      <c r="T202" s="26">
        <f t="shared" si="16"/>
        <v>154936</v>
      </c>
      <c r="U202" s="25">
        <v>32497</v>
      </c>
      <c r="V202" s="27">
        <v>24500</v>
      </c>
      <c r="W202" s="26">
        <v>1585</v>
      </c>
      <c r="X202" s="26">
        <v>1300</v>
      </c>
      <c r="Y202" s="28">
        <v>15000</v>
      </c>
      <c r="Z202" s="32"/>
    </row>
    <row r="203" spans="1:26" x14ac:dyDescent="0.2">
      <c r="A203" s="1" t="s">
        <v>573</v>
      </c>
      <c r="B203" s="1" t="s">
        <v>56</v>
      </c>
      <c r="C203" s="1" t="s">
        <v>232</v>
      </c>
      <c r="F203" s="9" t="str">
        <f t="shared" si="15"/>
        <v>Louisiana Housing Corporation (Galilee Senior Housing Project)</v>
      </c>
      <c r="G203" s="1" t="s">
        <v>242</v>
      </c>
      <c r="H203" s="1" t="s">
        <v>576</v>
      </c>
      <c r="I203" s="2">
        <v>44364</v>
      </c>
      <c r="J203" s="4">
        <v>44833</v>
      </c>
      <c r="K203" s="1" t="s">
        <v>34</v>
      </c>
      <c r="L203" s="5">
        <v>12490000</v>
      </c>
      <c r="M203" s="1" t="s">
        <v>35</v>
      </c>
      <c r="N203" s="25">
        <v>78005</v>
      </c>
      <c r="O203" s="26">
        <v>0</v>
      </c>
      <c r="P203" s="26">
        <v>0</v>
      </c>
      <c r="Q203" s="26">
        <v>62086</v>
      </c>
      <c r="R203" s="26">
        <v>2953191</v>
      </c>
      <c r="S203" s="26">
        <v>192450</v>
      </c>
      <c r="T203" s="26">
        <f t="shared" si="16"/>
        <v>3285732</v>
      </c>
      <c r="U203" s="25">
        <v>54005</v>
      </c>
      <c r="V203" s="27">
        <v>0</v>
      </c>
      <c r="W203" s="26">
        <v>14489</v>
      </c>
      <c r="X203" s="26">
        <v>0</v>
      </c>
      <c r="Y203" s="28">
        <v>24980</v>
      </c>
      <c r="Z203" s="32"/>
    </row>
    <row r="204" spans="1:26" x14ac:dyDescent="0.2">
      <c r="A204" s="1" t="s">
        <v>399</v>
      </c>
      <c r="B204" s="1" t="s">
        <v>400</v>
      </c>
      <c r="C204" s="1" t="s">
        <v>235</v>
      </c>
      <c r="F204" s="9" t="str">
        <f t="shared" si="15"/>
        <v>Louisiana Community Development Authority (St. Martin Parish Project)</v>
      </c>
      <c r="G204" s="1" t="s">
        <v>242</v>
      </c>
      <c r="H204" s="1" t="s">
        <v>615</v>
      </c>
      <c r="I204" s="2">
        <v>44364</v>
      </c>
      <c r="J204" s="4">
        <v>44454</v>
      </c>
      <c r="K204" s="1" t="s">
        <v>40</v>
      </c>
      <c r="L204" s="5">
        <v>3880000</v>
      </c>
      <c r="M204" s="1" t="s">
        <v>43</v>
      </c>
      <c r="N204" s="25">
        <v>78915</v>
      </c>
      <c r="O204" s="26">
        <v>32980</v>
      </c>
      <c r="P204" s="26">
        <v>0</v>
      </c>
      <c r="Q204" s="26">
        <v>42543</v>
      </c>
      <c r="R204" s="26">
        <v>0</v>
      </c>
      <c r="S204" s="26">
        <v>0</v>
      </c>
      <c r="T204" s="26">
        <f t="shared" si="16"/>
        <v>154438</v>
      </c>
      <c r="U204" s="25">
        <v>78915</v>
      </c>
      <c r="V204" s="27">
        <v>7500</v>
      </c>
      <c r="W204" s="26">
        <v>2353</v>
      </c>
      <c r="X204" s="26">
        <v>1940</v>
      </c>
      <c r="Y204" s="28">
        <v>15000</v>
      </c>
      <c r="Z204" s="32"/>
    </row>
    <row r="205" spans="1:26" x14ac:dyDescent="0.2">
      <c r="A205" s="1" t="s">
        <v>94</v>
      </c>
      <c r="B205" s="1" t="s">
        <v>37</v>
      </c>
      <c r="C205" s="1" t="s">
        <v>232</v>
      </c>
      <c r="F205" s="9" t="str">
        <f t="shared" si="15"/>
        <v>Louisiana Housing Corporation (England Apartments Project)</v>
      </c>
      <c r="G205" s="1" t="s">
        <v>242</v>
      </c>
      <c r="H205" s="1" t="s">
        <v>113</v>
      </c>
      <c r="I205" s="2">
        <v>44364</v>
      </c>
      <c r="J205" s="4">
        <v>44539</v>
      </c>
      <c r="K205" s="1" t="s">
        <v>40</v>
      </c>
      <c r="L205" s="5">
        <v>7890000</v>
      </c>
      <c r="M205" s="1" t="s">
        <v>35</v>
      </c>
      <c r="N205" s="25">
        <v>99480</v>
      </c>
      <c r="O205" s="26">
        <v>57000</v>
      </c>
      <c r="P205" s="26">
        <v>0</v>
      </c>
      <c r="Q205" s="26">
        <v>36638</v>
      </c>
      <c r="R205" s="26">
        <v>1625917</v>
      </c>
      <c r="S205" s="26">
        <v>127000</v>
      </c>
      <c r="T205" s="26">
        <f t="shared" si="16"/>
        <v>1946035</v>
      </c>
      <c r="U205" s="25">
        <v>45025</v>
      </c>
      <c r="V205" s="27">
        <v>27475</v>
      </c>
      <c r="W205" s="26">
        <v>9429</v>
      </c>
      <c r="X205" s="26">
        <v>8000</v>
      </c>
      <c r="Y205" s="28">
        <v>16000</v>
      </c>
      <c r="Z205" s="32"/>
    </row>
    <row r="206" spans="1:26" x14ac:dyDescent="0.2">
      <c r="A206" s="1" t="s">
        <v>479</v>
      </c>
      <c r="B206" s="1" t="s">
        <v>189</v>
      </c>
      <c r="C206" s="1" t="s">
        <v>232</v>
      </c>
      <c r="F206" s="9" t="str">
        <f t="shared" si="15"/>
        <v>Louisiana Housing Corporation (Malcolm Kenner Project)</v>
      </c>
      <c r="G206" s="1" t="s">
        <v>242</v>
      </c>
      <c r="H206" s="1" t="s">
        <v>480</v>
      </c>
      <c r="I206" s="2">
        <v>44364</v>
      </c>
      <c r="J206" s="4">
        <v>44719</v>
      </c>
      <c r="K206" s="1" t="s">
        <v>40</v>
      </c>
      <c r="L206" s="5">
        <v>8274000</v>
      </c>
      <c r="M206" s="1" t="s">
        <v>35</v>
      </c>
      <c r="N206" s="25">
        <v>105244</v>
      </c>
      <c r="O206" s="26">
        <v>54644</v>
      </c>
      <c r="P206" s="26">
        <v>0</v>
      </c>
      <c r="Q206" s="26">
        <v>43195</v>
      </c>
      <c r="R206" s="26">
        <v>2044985</v>
      </c>
      <c r="S206" s="26">
        <v>126248</v>
      </c>
      <c r="T206" s="26">
        <f t="shared" si="16"/>
        <v>2374316</v>
      </c>
      <c r="U206" s="25">
        <v>45789</v>
      </c>
      <c r="V206" s="27">
        <v>27475</v>
      </c>
      <c r="W206" s="26">
        <v>9851</v>
      </c>
      <c r="X206" s="26">
        <v>8274</v>
      </c>
      <c r="Y206" s="28">
        <v>16548</v>
      </c>
      <c r="Z206" s="32"/>
    </row>
    <row r="207" spans="1:26" x14ac:dyDescent="0.2">
      <c r="A207" s="1" t="s">
        <v>148</v>
      </c>
      <c r="B207" s="1" t="s">
        <v>42</v>
      </c>
      <c r="C207" s="1" t="s">
        <v>235</v>
      </c>
      <c r="F207" s="9" t="str">
        <f t="shared" si="15"/>
        <v>Louisiana Community Development Authority (City of Lake Charles Louisiana Project)</v>
      </c>
      <c r="G207" s="1" t="s">
        <v>242</v>
      </c>
      <c r="H207" s="1" t="s">
        <v>614</v>
      </c>
      <c r="I207" s="2">
        <v>44427</v>
      </c>
      <c r="J207" s="4">
        <v>44539</v>
      </c>
      <c r="K207" s="1" t="s">
        <v>34</v>
      </c>
      <c r="L207" s="5">
        <v>10000000</v>
      </c>
      <c r="M207" s="1" t="s">
        <v>35</v>
      </c>
      <c r="N207" s="25">
        <v>98688</v>
      </c>
      <c r="O207" s="26">
        <v>40000</v>
      </c>
      <c r="P207" s="26">
        <v>0</v>
      </c>
      <c r="Q207" s="26">
        <v>35469</v>
      </c>
      <c r="R207" s="26">
        <v>0</v>
      </c>
      <c r="S207" s="26">
        <v>0</v>
      </c>
      <c r="T207" s="26">
        <f t="shared" si="16"/>
        <v>174157</v>
      </c>
      <c r="U207" s="25">
        <v>51938</v>
      </c>
      <c r="V207" s="27">
        <v>27500</v>
      </c>
      <c r="W207" s="26">
        <v>5775</v>
      </c>
      <c r="X207" s="26">
        <v>5000</v>
      </c>
      <c r="Y207" s="28">
        <v>20000</v>
      </c>
      <c r="Z207" s="32"/>
    </row>
    <row r="208" spans="1:26" x14ac:dyDescent="0.2">
      <c r="A208" s="1" t="s">
        <v>149</v>
      </c>
      <c r="B208" s="1" t="s">
        <v>124</v>
      </c>
      <c r="C208" s="1" t="s">
        <v>232</v>
      </c>
      <c r="F208" s="9" t="str">
        <f>CONCATENATE(C208,IF(ISBLANK(D208),"",""),D208,IF(ISBLANK(H208),"",H208))</f>
        <v>Louisiana Housing Corporation (Home Ownership Program)</v>
      </c>
      <c r="G208" s="1" t="s">
        <v>242</v>
      </c>
      <c r="H208" s="1" t="s">
        <v>157</v>
      </c>
      <c r="I208" s="2">
        <v>44392</v>
      </c>
      <c r="J208" s="4">
        <v>44544</v>
      </c>
      <c r="K208" s="1" t="s">
        <v>40</v>
      </c>
      <c r="L208" s="5">
        <v>60000000</v>
      </c>
      <c r="M208" s="1" t="s">
        <v>35</v>
      </c>
      <c r="N208" s="25">
        <v>129220</v>
      </c>
      <c r="O208" s="26">
        <v>414441</v>
      </c>
      <c r="P208" s="26">
        <v>0</v>
      </c>
      <c r="Q208" s="26">
        <v>190275</v>
      </c>
      <c r="R208" s="26">
        <v>0</v>
      </c>
      <c r="S208" s="26">
        <v>0</v>
      </c>
      <c r="T208" s="26">
        <f t="shared" si="16"/>
        <v>733936</v>
      </c>
      <c r="U208" s="25">
        <v>75220</v>
      </c>
      <c r="V208" s="27">
        <v>20750</v>
      </c>
      <c r="W208" s="26">
        <v>27775</v>
      </c>
      <c r="X208" s="26">
        <v>0</v>
      </c>
      <c r="Y208" s="28">
        <v>120000</v>
      </c>
      <c r="Z208" s="32"/>
    </row>
    <row r="209" spans="1:26" x14ac:dyDescent="0.2">
      <c r="A209" s="1" t="s">
        <v>210</v>
      </c>
      <c r="B209" s="1" t="s">
        <v>124</v>
      </c>
      <c r="C209" s="1" t="s">
        <v>232</v>
      </c>
      <c r="F209" s="9" t="s">
        <v>232</v>
      </c>
      <c r="G209" s="1" t="s">
        <v>242</v>
      </c>
      <c r="I209" s="2">
        <v>44392</v>
      </c>
      <c r="J209" s="4">
        <v>44530</v>
      </c>
      <c r="K209" s="1" t="s">
        <v>40</v>
      </c>
      <c r="L209" s="5">
        <v>7738755</v>
      </c>
      <c r="M209" s="1" t="s">
        <v>43</v>
      </c>
      <c r="N209" s="25">
        <v>73501</v>
      </c>
      <c r="O209" s="26">
        <v>49521</v>
      </c>
      <c r="P209" s="26">
        <v>0</v>
      </c>
      <c r="Q209" s="26">
        <v>46007</v>
      </c>
      <c r="R209" s="26">
        <v>0</v>
      </c>
      <c r="S209" s="26">
        <v>0</v>
      </c>
      <c r="T209" s="26">
        <f t="shared" si="16"/>
        <v>169029</v>
      </c>
      <c r="U209" s="25">
        <v>44501</v>
      </c>
      <c r="V209" s="27">
        <v>10750</v>
      </c>
      <c r="W209" s="26">
        <v>4531</v>
      </c>
      <c r="X209" s="26">
        <v>0</v>
      </c>
      <c r="Y209" s="28">
        <v>15476</v>
      </c>
      <c r="Z209" s="32"/>
    </row>
    <row r="210" spans="1:26" x14ac:dyDescent="0.2">
      <c r="A210" s="1" t="s">
        <v>209</v>
      </c>
      <c r="B210" s="1" t="s">
        <v>190</v>
      </c>
      <c r="C210" s="1" t="s">
        <v>235</v>
      </c>
      <c r="F210" s="9" t="str">
        <f t="shared" ref="F210:F233" si="17">CONCATENATE(C210,IF(ISBLANK(D210),"",", "),D210,IF(ISBLANK(H210),"",H210))</f>
        <v>Louisiana Community Development Authority (St. Bernard Parish GOMESA Project)</v>
      </c>
      <c r="G210" s="1" t="s">
        <v>242</v>
      </c>
      <c r="H210" s="1" t="s">
        <v>623</v>
      </c>
      <c r="I210" s="2">
        <v>44490</v>
      </c>
      <c r="J210" s="4">
        <v>44518</v>
      </c>
      <c r="K210" s="1" t="s">
        <v>40</v>
      </c>
      <c r="L210" s="5">
        <v>8445000</v>
      </c>
      <c r="M210" s="1" t="s">
        <v>35</v>
      </c>
      <c r="N210" s="25">
        <v>106544</v>
      </c>
      <c r="O210" s="26">
        <v>130354</v>
      </c>
      <c r="P210" s="26">
        <v>0</v>
      </c>
      <c r="Q210" s="26">
        <v>52700</v>
      </c>
      <c r="R210" s="26">
        <v>0</v>
      </c>
      <c r="S210" s="26">
        <v>0</v>
      </c>
      <c r="T210" s="26">
        <f t="shared" si="16"/>
        <v>289598</v>
      </c>
      <c r="U210" s="25">
        <v>46544</v>
      </c>
      <c r="V210" s="27">
        <v>20000</v>
      </c>
      <c r="W210" s="26">
        <v>4920</v>
      </c>
      <c r="X210" s="26">
        <v>4223</v>
      </c>
      <c r="Y210" s="28">
        <v>32058</v>
      </c>
      <c r="Z210" s="32"/>
    </row>
    <row r="211" spans="1:26" x14ac:dyDescent="0.2">
      <c r="A211" s="1" t="s">
        <v>442</v>
      </c>
      <c r="B211" s="1" t="s">
        <v>92</v>
      </c>
      <c r="C211" s="1" t="s">
        <v>151</v>
      </c>
      <c r="F211" s="9" t="str">
        <f t="shared" si="17"/>
        <v>Louisiana Public Facilities Authority (ENCORE Academy Project)</v>
      </c>
      <c r="G211" s="1" t="s">
        <v>242</v>
      </c>
      <c r="H211" s="1" t="s">
        <v>443</v>
      </c>
      <c r="I211" s="2">
        <v>44757</v>
      </c>
      <c r="J211" s="4">
        <v>44517</v>
      </c>
      <c r="K211" s="1" t="s">
        <v>40</v>
      </c>
      <c r="L211" s="5">
        <v>11540000</v>
      </c>
      <c r="M211" s="1" t="s">
        <v>35</v>
      </c>
      <c r="N211" s="25">
        <v>203605</v>
      </c>
      <c r="O211" s="26">
        <v>207720</v>
      </c>
      <c r="P211" s="26">
        <v>0</v>
      </c>
      <c r="Q211" s="26">
        <v>97790</v>
      </c>
      <c r="R211" s="26">
        <v>109697</v>
      </c>
      <c r="S211" s="26">
        <v>0</v>
      </c>
      <c r="T211" s="26">
        <f t="shared" si="16"/>
        <v>618812</v>
      </c>
      <c r="U211" s="25">
        <v>57105</v>
      </c>
      <c r="V211" s="27">
        <v>75000</v>
      </c>
      <c r="W211" s="26">
        <v>13444</v>
      </c>
      <c r="X211" s="26">
        <v>6646</v>
      </c>
      <c r="Y211" s="28">
        <v>0</v>
      </c>
      <c r="Z211" s="32"/>
    </row>
    <row r="212" spans="1:26" x14ac:dyDescent="0.2">
      <c r="A212" s="1" t="s">
        <v>208</v>
      </c>
      <c r="B212" s="1" t="s">
        <v>97</v>
      </c>
      <c r="C212" s="1" t="s">
        <v>151</v>
      </c>
      <c r="F212" s="9" t="str">
        <f t="shared" si="17"/>
        <v>Louisiana Public Facilities Authority (19th Judicial District Court Building Project)</v>
      </c>
      <c r="G212" s="1" t="s">
        <v>242</v>
      </c>
      <c r="H212" s="1" t="s">
        <v>234</v>
      </c>
      <c r="I212" s="2">
        <v>44455</v>
      </c>
      <c r="J212" s="4">
        <v>44504</v>
      </c>
      <c r="K212" s="1" t="s">
        <v>40</v>
      </c>
      <c r="L212" s="5">
        <v>65000000</v>
      </c>
      <c r="M212" s="1" t="s">
        <v>43</v>
      </c>
      <c r="N212" s="25">
        <v>221650</v>
      </c>
      <c r="O212" s="26">
        <v>422500</v>
      </c>
      <c r="P212" s="26">
        <v>1047260</v>
      </c>
      <c r="Q212" s="26">
        <v>172048</v>
      </c>
      <c r="R212" s="26">
        <v>0</v>
      </c>
      <c r="S212" s="26">
        <v>0</v>
      </c>
      <c r="T212" s="26">
        <f t="shared" si="16"/>
        <v>1863458</v>
      </c>
      <c r="U212" s="25">
        <v>99650</v>
      </c>
      <c r="V212" s="27">
        <v>80000</v>
      </c>
      <c r="W212" s="26">
        <v>29525</v>
      </c>
      <c r="X212" s="26">
        <v>32000</v>
      </c>
      <c r="Y212" s="28">
        <v>0</v>
      </c>
      <c r="Z212" s="32"/>
    </row>
    <row r="213" spans="1:26" x14ac:dyDescent="0.2">
      <c r="A213" s="1" t="s">
        <v>277</v>
      </c>
      <c r="B213" s="1" t="s">
        <v>124</v>
      </c>
      <c r="C213" s="1" t="s">
        <v>235</v>
      </c>
      <c r="F213" s="9" t="str">
        <f t="shared" si="17"/>
        <v>Louisiana Community Development Authority (Patriot Services Group Louisiana Portfolio Project)</v>
      </c>
      <c r="G213" s="1" t="s">
        <v>242</v>
      </c>
      <c r="H213" s="1" t="s">
        <v>624</v>
      </c>
      <c r="I213" s="2">
        <v>44455</v>
      </c>
      <c r="J213" s="4">
        <v>44498</v>
      </c>
      <c r="K213" s="1" t="s">
        <v>34</v>
      </c>
      <c r="L213" s="5">
        <v>45645000</v>
      </c>
      <c r="M213" s="1" t="s">
        <v>35</v>
      </c>
      <c r="N213" s="25">
        <v>227634</v>
      </c>
      <c r="O213" s="26">
        <v>456450</v>
      </c>
      <c r="P213" s="26">
        <v>0</v>
      </c>
      <c r="Q213" s="26">
        <v>74750</v>
      </c>
      <c r="R213" s="26">
        <v>0</v>
      </c>
      <c r="S213" s="26">
        <v>529722</v>
      </c>
      <c r="T213" s="26">
        <f t="shared" si="16"/>
        <v>1288556</v>
      </c>
      <c r="U213" s="25">
        <v>85134</v>
      </c>
      <c r="V213" s="27">
        <v>80000</v>
      </c>
      <c r="W213" s="26">
        <v>49927</v>
      </c>
      <c r="X213" s="26">
        <v>22823</v>
      </c>
      <c r="Y213" s="28">
        <v>0</v>
      </c>
      <c r="Z213" s="32"/>
    </row>
    <row r="214" spans="1:26" x14ac:dyDescent="0.2">
      <c r="A214" s="1" t="s">
        <v>150</v>
      </c>
      <c r="B214" s="1" t="s">
        <v>97</v>
      </c>
      <c r="C214" s="1" t="s">
        <v>151</v>
      </c>
      <c r="F214" s="9" t="str">
        <f t="shared" si="17"/>
        <v>Louisiana Public Facilities Authority (BBR Schools - Materra Campus Project)</v>
      </c>
      <c r="G214" s="1" t="s">
        <v>242</v>
      </c>
      <c r="H214" s="1" t="s">
        <v>158</v>
      </c>
      <c r="I214" s="2">
        <v>44490</v>
      </c>
      <c r="J214" s="4">
        <v>44546</v>
      </c>
      <c r="K214" s="1" t="s">
        <v>40</v>
      </c>
      <c r="L214" s="5">
        <v>27535000</v>
      </c>
      <c r="M214" s="1" t="s">
        <v>35</v>
      </c>
      <c r="N214" s="25">
        <v>239051</v>
      </c>
      <c r="O214" s="26">
        <v>481863</v>
      </c>
      <c r="P214" s="26">
        <v>0</v>
      </c>
      <c r="Q214" s="26">
        <v>119010</v>
      </c>
      <c r="R214" s="26">
        <v>161475</v>
      </c>
      <c r="S214" s="26">
        <v>0</v>
      </c>
      <c r="T214" s="26">
        <f t="shared" si="16"/>
        <v>1001399</v>
      </c>
      <c r="U214" s="25">
        <v>71551</v>
      </c>
      <c r="V214" s="27">
        <v>70000</v>
      </c>
      <c r="W214" s="26">
        <v>30912</v>
      </c>
      <c r="X214" s="26">
        <v>13268</v>
      </c>
      <c r="Y214" s="28">
        <v>63331</v>
      </c>
      <c r="Z214" s="32"/>
    </row>
    <row r="215" spans="1:26" x14ac:dyDescent="0.2">
      <c r="A215" s="1" t="s">
        <v>152</v>
      </c>
      <c r="B215" s="1" t="s">
        <v>97</v>
      </c>
      <c r="C215" s="1" t="s">
        <v>151</v>
      </c>
      <c r="F215" s="9" t="str">
        <f t="shared" si="17"/>
        <v>Louisiana Public Facilities Authority (BBR Schools - Mid City Campus Project)</v>
      </c>
      <c r="G215" s="1" t="s">
        <v>242</v>
      </c>
      <c r="H215" s="1" t="s">
        <v>159</v>
      </c>
      <c r="I215" s="2">
        <v>44490</v>
      </c>
      <c r="J215" s="4">
        <v>44546</v>
      </c>
      <c r="K215" s="1" t="s">
        <v>40</v>
      </c>
      <c r="L215" s="5">
        <v>14015000</v>
      </c>
      <c r="M215" s="1" t="s">
        <v>35</v>
      </c>
      <c r="N215" s="25">
        <v>203911</v>
      </c>
      <c r="O215" s="26">
        <v>245263</v>
      </c>
      <c r="P215" s="26">
        <v>0</v>
      </c>
      <c r="Q215" s="26">
        <v>69909</v>
      </c>
      <c r="R215" s="26">
        <v>70626</v>
      </c>
      <c r="S215" s="26"/>
      <c r="T215" s="26">
        <f t="shared" si="16"/>
        <v>589709</v>
      </c>
      <c r="U215" s="25">
        <v>61411</v>
      </c>
      <c r="V215" s="27">
        <v>60000</v>
      </c>
      <c r="W215" s="26">
        <v>16167</v>
      </c>
      <c r="X215" s="26">
        <v>6508</v>
      </c>
      <c r="Y215" s="28">
        <v>32235</v>
      </c>
      <c r="Z215" s="32"/>
    </row>
    <row r="216" spans="1:26" x14ac:dyDescent="0.2">
      <c r="A216" s="1" t="s">
        <v>278</v>
      </c>
      <c r="B216" s="1" t="s">
        <v>42</v>
      </c>
      <c r="C216" s="1" t="s">
        <v>235</v>
      </c>
      <c r="F216" s="9" t="str">
        <f t="shared" si="17"/>
        <v>Louisiana Community Development Authority (Calcasieu Parish School Recovery Project)</v>
      </c>
      <c r="G216" s="1" t="s">
        <v>242</v>
      </c>
      <c r="H216" s="1" t="s">
        <v>621</v>
      </c>
      <c r="I216" s="2">
        <v>44455</v>
      </c>
      <c r="J216" s="4">
        <v>44488</v>
      </c>
      <c r="K216" s="1" t="s">
        <v>34</v>
      </c>
      <c r="L216" s="5">
        <v>25000000</v>
      </c>
      <c r="M216" s="1" t="s">
        <v>35</v>
      </c>
      <c r="N216" s="25">
        <v>142740</v>
      </c>
      <c r="O216" s="26">
        <v>100000</v>
      </c>
      <c r="P216" s="26">
        <v>0</v>
      </c>
      <c r="Q216" s="26">
        <v>78535</v>
      </c>
      <c r="R216" s="26">
        <v>0</v>
      </c>
      <c r="S216" s="26">
        <v>0</v>
      </c>
      <c r="T216" s="26">
        <f t="shared" si="16"/>
        <v>321275</v>
      </c>
      <c r="U216" s="25">
        <v>66240</v>
      </c>
      <c r="V216" s="27">
        <v>41500</v>
      </c>
      <c r="W216" s="26">
        <v>13025</v>
      </c>
      <c r="X216" s="26">
        <v>12500</v>
      </c>
      <c r="Y216" s="28">
        <v>50000</v>
      </c>
      <c r="Z216" s="32"/>
    </row>
    <row r="217" spans="1:26" x14ac:dyDescent="0.2">
      <c r="A217" s="1" t="s">
        <v>278</v>
      </c>
      <c r="B217" s="1" t="s">
        <v>42</v>
      </c>
      <c r="C217" s="1" t="s">
        <v>235</v>
      </c>
      <c r="F217" s="9" t="str">
        <f t="shared" si="17"/>
        <v>Louisiana Community Development Authority (Calcasieu Parish School Recovery Project)</v>
      </c>
      <c r="G217" s="1" t="s">
        <v>242</v>
      </c>
      <c r="H217" s="1" t="s">
        <v>621</v>
      </c>
      <c r="I217" s="2">
        <v>44820</v>
      </c>
      <c r="J217" s="4">
        <v>44677</v>
      </c>
      <c r="K217" s="1" t="s">
        <v>34</v>
      </c>
      <c r="L217" s="5">
        <v>25000000</v>
      </c>
      <c r="M217" s="1" t="s">
        <v>35</v>
      </c>
      <c r="N217" s="25">
        <v>285649</v>
      </c>
      <c r="O217" s="26">
        <v>200000</v>
      </c>
      <c r="P217" s="26">
        <v>0</v>
      </c>
      <c r="Q217" s="26">
        <v>156305</v>
      </c>
      <c r="R217" s="26">
        <v>0</v>
      </c>
      <c r="S217" s="26">
        <v>0</v>
      </c>
      <c r="T217" s="26">
        <f t="shared" si="16"/>
        <v>641954</v>
      </c>
      <c r="U217" s="25">
        <v>132649</v>
      </c>
      <c r="V217" s="27">
        <v>83000</v>
      </c>
      <c r="W217" s="26">
        <v>26050</v>
      </c>
      <c r="X217" s="26">
        <v>25000</v>
      </c>
      <c r="Y217" s="28">
        <v>100000</v>
      </c>
      <c r="Z217" s="32" t="s">
        <v>47</v>
      </c>
    </row>
    <row r="218" spans="1:26" x14ac:dyDescent="0.2">
      <c r="A218" s="1" t="s">
        <v>95</v>
      </c>
      <c r="B218" s="1" t="s">
        <v>71</v>
      </c>
      <c r="C218" s="1" t="s">
        <v>235</v>
      </c>
      <c r="F218" s="9" t="str">
        <f t="shared" si="17"/>
        <v>Louisiana Community Development Authority (Parish School Board of St. John the Baptist Parish Project)</v>
      </c>
      <c r="G218" s="1" t="s">
        <v>242</v>
      </c>
      <c r="H218" s="1" t="s">
        <v>625</v>
      </c>
      <c r="I218" s="2">
        <v>44518</v>
      </c>
      <c r="J218" s="4">
        <v>44566</v>
      </c>
      <c r="K218" s="1" t="s">
        <v>34</v>
      </c>
      <c r="L218" s="5">
        <v>30000000</v>
      </c>
      <c r="M218" s="1" t="s">
        <v>35</v>
      </c>
      <c r="N218" s="25">
        <v>89400</v>
      </c>
      <c r="O218" s="26">
        <v>120000</v>
      </c>
      <c r="P218" s="26">
        <v>0</v>
      </c>
      <c r="Q218" s="26">
        <v>97775</v>
      </c>
      <c r="R218" s="26">
        <v>0</v>
      </c>
      <c r="S218" s="26">
        <v>0</v>
      </c>
      <c r="T218" s="26">
        <f t="shared" si="16"/>
        <v>307175</v>
      </c>
      <c r="U218" s="25">
        <v>71900</v>
      </c>
      <c r="V218" s="27">
        <v>0</v>
      </c>
      <c r="W218" s="26">
        <v>15275</v>
      </c>
      <c r="X218" s="26">
        <v>15000</v>
      </c>
      <c r="Y218" s="28">
        <v>60000</v>
      </c>
      <c r="Z218" s="32"/>
    </row>
    <row r="219" spans="1:26" x14ac:dyDescent="0.2">
      <c r="A219" s="1" t="s">
        <v>96</v>
      </c>
      <c r="B219" s="1" t="s">
        <v>97</v>
      </c>
      <c r="C219" s="1" t="s">
        <v>98</v>
      </c>
      <c r="F219" s="9" t="str">
        <f t="shared" si="17"/>
        <v>Capital Area Finance Authority</v>
      </c>
      <c r="G219" s="1" t="s">
        <v>242</v>
      </c>
      <c r="I219" s="2">
        <v>44518</v>
      </c>
      <c r="J219" s="4">
        <v>44581</v>
      </c>
      <c r="K219" s="1" t="s">
        <v>40</v>
      </c>
      <c r="L219" s="5">
        <v>6500000</v>
      </c>
      <c r="M219" s="1" t="s">
        <v>35</v>
      </c>
      <c r="N219" s="25">
        <v>84275</v>
      </c>
      <c r="O219" s="26">
        <v>74714</v>
      </c>
      <c r="P219" s="26">
        <v>0</v>
      </c>
      <c r="Q219" s="26">
        <v>31350</v>
      </c>
      <c r="R219" s="26">
        <v>0</v>
      </c>
      <c r="S219" s="26">
        <v>0</v>
      </c>
      <c r="T219" s="26">
        <f t="shared" si="16"/>
        <v>190339</v>
      </c>
      <c r="U219" s="25">
        <v>41775</v>
      </c>
      <c r="V219" s="27">
        <v>35000</v>
      </c>
      <c r="W219" s="26">
        <v>3850</v>
      </c>
      <c r="X219" s="26">
        <v>0</v>
      </c>
      <c r="Y219" s="28">
        <v>0</v>
      </c>
      <c r="Z219" s="32"/>
    </row>
    <row r="220" spans="1:26" x14ac:dyDescent="0.2">
      <c r="A220" s="1" t="s">
        <v>99</v>
      </c>
      <c r="B220" s="1" t="s">
        <v>69</v>
      </c>
      <c r="C220" s="1" t="s">
        <v>235</v>
      </c>
      <c r="F220" s="9" t="str">
        <f t="shared" si="17"/>
        <v>Louisiana Community Development Authority (Lafourche Parish Hurricane Ida Recovery Project)</v>
      </c>
      <c r="G220" s="1" t="s">
        <v>242</v>
      </c>
      <c r="H220" s="1" t="s">
        <v>535</v>
      </c>
      <c r="I220" s="2">
        <v>44518</v>
      </c>
      <c r="J220" s="4">
        <v>44587</v>
      </c>
      <c r="K220" s="1" t="s">
        <v>34</v>
      </c>
      <c r="L220" s="5">
        <v>11000000</v>
      </c>
      <c r="M220" s="1" t="s">
        <v>35</v>
      </c>
      <c r="N220" s="25">
        <v>80025</v>
      </c>
      <c r="O220" s="26">
        <v>44000</v>
      </c>
      <c r="P220" s="26">
        <v>0</v>
      </c>
      <c r="Q220" s="26">
        <v>50180</v>
      </c>
      <c r="R220" s="26">
        <v>0</v>
      </c>
      <c r="S220" s="26">
        <v>0</v>
      </c>
      <c r="T220" s="26">
        <f t="shared" si="16"/>
        <v>174205</v>
      </c>
      <c r="U220" s="25">
        <v>51025</v>
      </c>
      <c r="V220" s="27">
        <v>9000</v>
      </c>
      <c r="W220" s="26">
        <v>6275</v>
      </c>
      <c r="X220" s="26">
        <v>6275</v>
      </c>
      <c r="Y220" s="28">
        <v>33000</v>
      </c>
      <c r="Z220" s="32"/>
    </row>
    <row r="221" spans="1:26" x14ac:dyDescent="0.2">
      <c r="A221" s="1" t="s">
        <v>534</v>
      </c>
      <c r="B221" s="1" t="s">
        <v>69</v>
      </c>
      <c r="C221" s="1" t="s">
        <v>235</v>
      </c>
      <c r="F221" s="9" t="str">
        <f t="shared" si="17"/>
        <v>Louisiana Community Development Authority (Lafourche Parish Hurricane Ida Recovery Project)</v>
      </c>
      <c r="G221" s="1" t="s">
        <v>242</v>
      </c>
      <c r="H221" s="1" t="s">
        <v>535</v>
      </c>
      <c r="I221" s="2">
        <v>44700</v>
      </c>
      <c r="J221" s="4">
        <v>44777</v>
      </c>
      <c r="K221" s="1" t="s">
        <v>34</v>
      </c>
      <c r="L221" s="5">
        <v>110000000</v>
      </c>
      <c r="M221" s="1" t="s">
        <v>35</v>
      </c>
      <c r="N221" s="25">
        <v>278400</v>
      </c>
      <c r="O221" s="26">
        <v>440000</v>
      </c>
      <c r="P221" s="26">
        <v>0</v>
      </c>
      <c r="Q221" s="26">
        <v>295698</v>
      </c>
      <c r="R221" s="26">
        <v>0</v>
      </c>
      <c r="S221" s="26">
        <v>0</v>
      </c>
      <c r="T221" s="26">
        <f t="shared" si="16"/>
        <v>1014098</v>
      </c>
      <c r="U221" s="25">
        <v>128400</v>
      </c>
      <c r="V221" s="27">
        <v>105000</v>
      </c>
      <c r="W221" s="26">
        <v>45275</v>
      </c>
      <c r="X221" s="26">
        <v>55000</v>
      </c>
      <c r="Y221" s="28">
        <v>192500</v>
      </c>
      <c r="Z221" s="32"/>
    </row>
    <row r="222" spans="1:26" x14ac:dyDescent="0.2">
      <c r="A222" s="1" t="s">
        <v>427</v>
      </c>
      <c r="B222" s="1" t="s">
        <v>206</v>
      </c>
      <c r="C222" s="1" t="s">
        <v>428</v>
      </c>
      <c r="F222" s="9" t="str">
        <f t="shared" si="17"/>
        <v>Lafayette Public Trust Financing Authority</v>
      </c>
      <c r="G222" s="1" t="s">
        <v>242</v>
      </c>
      <c r="I222" s="2">
        <v>44518</v>
      </c>
      <c r="J222" s="4">
        <v>44615</v>
      </c>
      <c r="K222" s="1" t="s">
        <v>34</v>
      </c>
      <c r="L222" s="5">
        <v>9247200</v>
      </c>
      <c r="M222" s="1" t="s">
        <v>67</v>
      </c>
      <c r="N222" s="25">
        <v>66117.2</v>
      </c>
      <c r="O222" s="26">
        <v>184944</v>
      </c>
      <c r="P222" s="26">
        <v>0</v>
      </c>
      <c r="Q222" s="26">
        <v>7361</v>
      </c>
      <c r="R222" s="26">
        <v>0</v>
      </c>
      <c r="S222" s="26">
        <v>121236</v>
      </c>
      <c r="T222" s="26">
        <f t="shared" si="16"/>
        <v>379658.2</v>
      </c>
      <c r="U222" s="25">
        <v>36117.199999999997</v>
      </c>
      <c r="V222" s="27">
        <v>0</v>
      </c>
      <c r="W222" s="26">
        <v>5361</v>
      </c>
      <c r="X222" s="26">
        <v>0</v>
      </c>
      <c r="Y222" s="28">
        <v>0</v>
      </c>
      <c r="Z222" s="32"/>
    </row>
    <row r="223" spans="1:26" x14ac:dyDescent="0.2">
      <c r="A223" s="1" t="s">
        <v>100</v>
      </c>
      <c r="B223" s="1" t="s">
        <v>97</v>
      </c>
      <c r="C223" s="1" t="s">
        <v>196</v>
      </c>
      <c r="F223" s="9" t="str">
        <f t="shared" si="17"/>
        <v>Board of Supervisors of Louisiana State University and Agricultural and Mechanical College</v>
      </c>
      <c r="G223" s="1" t="s">
        <v>242</v>
      </c>
      <c r="I223" s="2">
        <v>44518</v>
      </c>
      <c r="J223" s="4">
        <v>44567</v>
      </c>
      <c r="K223" s="1" t="s">
        <v>40</v>
      </c>
      <c r="L223" s="5">
        <v>155275000</v>
      </c>
      <c r="M223" s="1" t="s">
        <v>43</v>
      </c>
      <c r="N223" s="25">
        <v>255850</v>
      </c>
      <c r="O223" s="26">
        <v>632638</v>
      </c>
      <c r="P223" s="26">
        <v>0</v>
      </c>
      <c r="Q223" s="26">
        <v>501205</v>
      </c>
      <c r="R223" s="26">
        <v>0</v>
      </c>
      <c r="S223" s="26">
        <v>0</v>
      </c>
      <c r="T223" s="26">
        <f t="shared" si="16"/>
        <v>1389693</v>
      </c>
      <c r="U223" s="25">
        <v>156000</v>
      </c>
      <c r="V223" s="27">
        <v>66100</v>
      </c>
      <c r="W223" s="26">
        <v>61121</v>
      </c>
      <c r="X223" s="26">
        <v>0</v>
      </c>
      <c r="Y223" s="28">
        <v>0</v>
      </c>
      <c r="Z223" s="32"/>
    </row>
    <row r="224" spans="1:26" x14ac:dyDescent="0.2">
      <c r="A224" s="1" t="s">
        <v>153</v>
      </c>
      <c r="B224" s="1" t="s">
        <v>42</v>
      </c>
      <c r="C224" s="1" t="s">
        <v>154</v>
      </c>
      <c r="F224" s="9" t="str">
        <f t="shared" si="17"/>
        <v>Lake Charles Harbor and Terminal District (Big Lake Fuels LLC Project)</v>
      </c>
      <c r="G224" s="1" t="s">
        <v>242</v>
      </c>
      <c r="H224" s="1" t="s">
        <v>160</v>
      </c>
      <c r="I224" s="2">
        <v>44518</v>
      </c>
      <c r="J224" s="4">
        <v>44559</v>
      </c>
      <c r="K224" s="1" t="s">
        <v>40</v>
      </c>
      <c r="L224" s="5">
        <v>324000000</v>
      </c>
      <c r="M224" s="1" t="s">
        <v>35</v>
      </c>
      <c r="N224" s="25">
        <v>200000</v>
      </c>
      <c r="O224" s="26">
        <v>200044</v>
      </c>
      <c r="P224" s="26">
        <v>0</v>
      </c>
      <c r="Q224" s="26">
        <v>497573</v>
      </c>
      <c r="R224" s="26">
        <v>0</v>
      </c>
      <c r="S224" s="26">
        <v>0</v>
      </c>
      <c r="T224" s="26">
        <f t="shared" si="16"/>
        <v>897617</v>
      </c>
      <c r="U224" s="25">
        <v>75000</v>
      </c>
      <c r="V224" s="27">
        <v>100000</v>
      </c>
      <c r="W224" s="26">
        <v>306100</v>
      </c>
      <c r="X224" s="26">
        <v>162000</v>
      </c>
      <c r="Y224" s="28">
        <v>0</v>
      </c>
      <c r="Z224" s="32"/>
    </row>
    <row r="225" spans="1:26" x14ac:dyDescent="0.2">
      <c r="A225" s="1" t="s">
        <v>101</v>
      </c>
      <c r="B225" s="1" t="s">
        <v>97</v>
      </c>
      <c r="C225" s="1" t="s">
        <v>232</v>
      </c>
      <c r="F225" s="9" t="str">
        <f t="shared" si="17"/>
        <v>Louisiana Housing Corporation (The Reserve at Howell Place Project)</v>
      </c>
      <c r="G225" s="1" t="s">
        <v>242</v>
      </c>
      <c r="H225" s="1" t="s">
        <v>114</v>
      </c>
      <c r="I225" s="2">
        <v>44546</v>
      </c>
      <c r="J225" s="4">
        <v>44596</v>
      </c>
      <c r="K225" s="1" t="s">
        <v>34</v>
      </c>
      <c r="L225" s="5">
        <v>34000000</v>
      </c>
      <c r="M225" s="1" t="s">
        <v>35</v>
      </c>
      <c r="N225" s="25">
        <v>71400</v>
      </c>
      <c r="O225" s="26">
        <v>0</v>
      </c>
      <c r="P225" s="26">
        <v>0</v>
      </c>
      <c r="Q225" s="26">
        <v>150607</v>
      </c>
      <c r="R225" s="26">
        <v>8104242</v>
      </c>
      <c r="S225" s="26">
        <v>50000</v>
      </c>
      <c r="T225" s="26">
        <f t="shared" si="16"/>
        <v>8376249</v>
      </c>
      <c r="U225" s="25">
        <v>71400</v>
      </c>
      <c r="V225" s="27">
        <v>0</v>
      </c>
      <c r="W225" s="26">
        <v>37700</v>
      </c>
      <c r="X225" s="26">
        <v>34000</v>
      </c>
      <c r="Y225" s="28">
        <v>68000</v>
      </c>
      <c r="Z225" s="32"/>
    </row>
    <row r="226" spans="1:26" x14ac:dyDescent="0.2">
      <c r="A226" s="1" t="s">
        <v>539</v>
      </c>
      <c r="B226" s="1" t="s">
        <v>124</v>
      </c>
      <c r="C226" s="1" t="s">
        <v>235</v>
      </c>
      <c r="F226" s="9" t="str">
        <f t="shared" si="17"/>
        <v>Louisiana Community Development Authority (Louisiana Utilities Restoration Corporation Project/ELL)</v>
      </c>
      <c r="G226" s="1" t="s">
        <v>242</v>
      </c>
      <c r="H226" s="1" t="s">
        <v>540</v>
      </c>
      <c r="I226" s="2">
        <v>44581</v>
      </c>
      <c r="J226" s="4">
        <v>44700</v>
      </c>
      <c r="K226" s="1" t="s">
        <v>40</v>
      </c>
      <c r="L226" s="5">
        <v>3193505000</v>
      </c>
      <c r="M226" s="1" t="s">
        <v>35</v>
      </c>
      <c r="N226" s="25">
        <v>3696941</v>
      </c>
      <c r="O226" s="26">
        <v>9262171</v>
      </c>
      <c r="P226" s="26">
        <v>0</v>
      </c>
      <c r="Q226" s="26">
        <v>2874220</v>
      </c>
      <c r="R226" s="26">
        <v>0</v>
      </c>
      <c r="S226" s="26">
        <v>0</v>
      </c>
      <c r="T226" s="26">
        <f t="shared" si="16"/>
        <v>15833332</v>
      </c>
      <c r="U226" s="25">
        <v>850000</v>
      </c>
      <c r="V226" s="27">
        <f>592569+200000</f>
        <v>792569</v>
      </c>
      <c r="W226" s="26">
        <v>350000</v>
      </c>
      <c r="X226" s="26">
        <v>275000</v>
      </c>
      <c r="Y226" s="28">
        <v>395000</v>
      </c>
      <c r="Z226" s="32"/>
    </row>
    <row r="227" spans="1:26" x14ac:dyDescent="0.2">
      <c r="A227" s="1" t="s">
        <v>102</v>
      </c>
      <c r="B227" s="1" t="s">
        <v>103</v>
      </c>
      <c r="C227" s="1" t="s">
        <v>235</v>
      </c>
      <c r="F227" s="9" t="str">
        <f t="shared" si="17"/>
        <v>Louisiana Community Development Authority (Terrebonne Parish School Recovery Project)</v>
      </c>
      <c r="G227" s="1" t="s">
        <v>242</v>
      </c>
      <c r="H227" s="1" t="s">
        <v>945</v>
      </c>
      <c r="I227" s="2">
        <v>44581</v>
      </c>
      <c r="J227" s="4">
        <v>44588</v>
      </c>
      <c r="K227" s="1" t="s">
        <v>34</v>
      </c>
      <c r="L227" s="5">
        <v>105000000</v>
      </c>
      <c r="M227" s="1" t="s">
        <v>35</v>
      </c>
      <c r="N227" s="25">
        <v>260624</v>
      </c>
      <c r="O227" s="26">
        <v>420000</v>
      </c>
      <c r="P227" s="26">
        <v>0</v>
      </c>
      <c r="Q227" s="26">
        <v>259949</v>
      </c>
      <c r="R227" s="26">
        <v>0</v>
      </c>
      <c r="S227" s="26">
        <v>0</v>
      </c>
      <c r="T227" s="26">
        <f t="shared" si="16"/>
        <v>940573</v>
      </c>
      <c r="U227" s="25">
        <v>124650</v>
      </c>
      <c r="V227" s="27">
        <v>103474</v>
      </c>
      <c r="W227" s="26">
        <v>43525</v>
      </c>
      <c r="X227" s="26">
        <v>52500</v>
      </c>
      <c r="Y227" s="28">
        <v>157500</v>
      </c>
      <c r="Z227" s="32"/>
    </row>
    <row r="228" spans="1:26" x14ac:dyDescent="0.2">
      <c r="A228" s="1" t="s">
        <v>481</v>
      </c>
      <c r="B228" s="1" t="s">
        <v>92</v>
      </c>
      <c r="C228" s="1" t="s">
        <v>232</v>
      </c>
      <c r="F228" s="9" t="str">
        <f t="shared" si="17"/>
        <v>Louisiana Housing Corporation (Grove Place Project)</v>
      </c>
      <c r="G228" s="1" t="s">
        <v>242</v>
      </c>
      <c r="H228" s="1" t="s">
        <v>482</v>
      </c>
      <c r="I228" s="2">
        <v>44614</v>
      </c>
      <c r="J228" s="4">
        <v>44720</v>
      </c>
      <c r="K228" s="1" t="s">
        <v>40</v>
      </c>
      <c r="L228" s="5">
        <v>7600000</v>
      </c>
      <c r="M228" s="1" t="s">
        <v>35</v>
      </c>
      <c r="N228" s="25">
        <v>54225</v>
      </c>
      <c r="O228" s="26">
        <v>0</v>
      </c>
      <c r="P228" s="26">
        <v>0</v>
      </c>
      <c r="Q228" s="26">
        <v>37375</v>
      </c>
      <c r="R228" s="26">
        <v>2442585</v>
      </c>
      <c r="S228" s="26">
        <v>56425</v>
      </c>
      <c r="T228" s="26">
        <f t="shared" si="16"/>
        <v>2590610</v>
      </c>
      <c r="U228" s="25">
        <v>44225</v>
      </c>
      <c r="V228" s="27">
        <v>0</v>
      </c>
      <c r="W228" s="26">
        <v>9110</v>
      </c>
      <c r="X228" s="26">
        <v>7600</v>
      </c>
      <c r="Y228" s="28">
        <v>15200</v>
      </c>
      <c r="Z228" s="32"/>
    </row>
    <row r="229" spans="1:26" x14ac:dyDescent="0.2">
      <c r="A229" s="1" t="s">
        <v>185</v>
      </c>
      <c r="B229" s="1" t="s">
        <v>65</v>
      </c>
      <c r="C229" s="1" t="s">
        <v>235</v>
      </c>
      <c r="F229" s="9" t="str">
        <f t="shared" si="17"/>
        <v>Louisiana Community Development Authority (St. Charles GOMESA Project)</v>
      </c>
      <c r="G229" s="1" t="s">
        <v>242</v>
      </c>
      <c r="H229" s="1" t="s">
        <v>626</v>
      </c>
      <c r="I229" s="2">
        <v>44614</v>
      </c>
      <c r="J229" s="4">
        <v>44650</v>
      </c>
      <c r="K229" s="1" t="s">
        <v>40</v>
      </c>
      <c r="L229" s="5">
        <v>12455000</v>
      </c>
      <c r="M229" s="1" t="s">
        <v>35</v>
      </c>
      <c r="N229" s="25">
        <v>116435</v>
      </c>
      <c r="O229" s="26">
        <v>190802</v>
      </c>
      <c r="P229" s="26">
        <v>0</v>
      </c>
      <c r="Q229" s="26">
        <v>47649</v>
      </c>
      <c r="R229" s="26">
        <v>0</v>
      </c>
      <c r="S229" s="26">
        <v>0</v>
      </c>
      <c r="T229" s="26">
        <f t="shared" si="16"/>
        <v>354886</v>
      </c>
      <c r="U229" s="25">
        <v>56435</v>
      </c>
      <c r="V229" s="27">
        <v>20000</v>
      </c>
      <c r="W229" s="26">
        <v>7003</v>
      </c>
      <c r="X229" s="26">
        <v>6228</v>
      </c>
      <c r="Y229" s="28">
        <v>24287</v>
      </c>
      <c r="Z229" s="32"/>
    </row>
    <row r="230" spans="1:26" x14ac:dyDescent="0.2">
      <c r="A230" s="1" t="s">
        <v>305</v>
      </c>
      <c r="B230" s="1" t="s">
        <v>69</v>
      </c>
      <c r="C230" s="1" t="s">
        <v>235</v>
      </c>
      <c r="F230" s="9" t="str">
        <f t="shared" si="17"/>
        <v>Louisiana Community Development Authority (Lafourche Parish School Board Project)</v>
      </c>
      <c r="G230" s="1" t="s">
        <v>242</v>
      </c>
      <c r="H230" s="1" t="s">
        <v>627</v>
      </c>
      <c r="I230" s="2">
        <v>44637</v>
      </c>
      <c r="J230" s="4">
        <v>44665</v>
      </c>
      <c r="K230" s="1" t="s">
        <v>34</v>
      </c>
      <c r="L230" s="5">
        <v>90000000</v>
      </c>
      <c r="M230" s="1" t="s">
        <v>35</v>
      </c>
      <c r="N230" s="25">
        <v>168700</v>
      </c>
      <c r="O230" s="26">
        <v>360000</v>
      </c>
      <c r="P230" s="26">
        <v>0</v>
      </c>
      <c r="Q230" s="26">
        <v>247025</v>
      </c>
      <c r="R230" s="26">
        <v>0</v>
      </c>
      <c r="S230" s="26">
        <v>0</v>
      </c>
      <c r="T230" s="26">
        <f t="shared" si="16"/>
        <v>775725</v>
      </c>
      <c r="U230" s="25">
        <v>115500</v>
      </c>
      <c r="V230" s="27">
        <v>0</v>
      </c>
      <c r="W230" s="26">
        <v>38275</v>
      </c>
      <c r="X230" s="26">
        <v>45000</v>
      </c>
      <c r="Y230" s="28">
        <v>157500</v>
      </c>
      <c r="Z230" s="32"/>
    </row>
    <row r="231" spans="1:26" x14ac:dyDescent="0.2">
      <c r="A231" s="1" t="s">
        <v>444</v>
      </c>
      <c r="B231" s="1" t="s">
        <v>190</v>
      </c>
      <c r="C231" s="1" t="s">
        <v>235</v>
      </c>
      <c r="F231" s="9" t="str">
        <f t="shared" si="17"/>
        <v>Louisiana Community Development Authority (St. Bernard Port, Harbor and Terminal District Project)</v>
      </c>
      <c r="G231" s="1" t="s">
        <v>242</v>
      </c>
      <c r="H231" s="1" t="s">
        <v>628</v>
      </c>
      <c r="I231" s="2">
        <v>44672</v>
      </c>
      <c r="J231" s="4">
        <v>44692</v>
      </c>
      <c r="K231" s="1" t="s">
        <v>34</v>
      </c>
      <c r="L231" s="5">
        <v>7000000</v>
      </c>
      <c r="M231" s="1" t="s">
        <v>35</v>
      </c>
      <c r="N231" s="25">
        <v>78025</v>
      </c>
      <c r="O231" s="26">
        <v>35000</v>
      </c>
      <c r="P231" s="26">
        <v>0</v>
      </c>
      <c r="Q231" s="26">
        <v>45251</v>
      </c>
      <c r="R231" s="26">
        <v>0</v>
      </c>
      <c r="S231" s="26">
        <v>0</v>
      </c>
      <c r="T231" s="26">
        <f t="shared" si="16"/>
        <v>158276</v>
      </c>
      <c r="U231" s="25">
        <v>48025</v>
      </c>
      <c r="V231" s="27">
        <v>0</v>
      </c>
      <c r="W231" s="26">
        <v>4125</v>
      </c>
      <c r="X231" s="26">
        <v>3500</v>
      </c>
      <c r="Y231" s="28">
        <v>0</v>
      </c>
      <c r="Z231" s="32"/>
    </row>
    <row r="232" spans="1:26" x14ac:dyDescent="0.2">
      <c r="A232" s="1" t="s">
        <v>458</v>
      </c>
      <c r="B232" s="1" t="s">
        <v>459</v>
      </c>
      <c r="C232" s="1" t="s">
        <v>235</v>
      </c>
      <c r="F232" s="9" t="str">
        <f t="shared" si="17"/>
        <v>Louisiana Community Development Authority (Town of St. Francisville Sewer Project)</v>
      </c>
      <c r="G232" s="1" t="s">
        <v>242</v>
      </c>
      <c r="H232" s="1" t="s">
        <v>629</v>
      </c>
      <c r="I232" s="2">
        <v>44672</v>
      </c>
      <c r="J232" s="4">
        <v>44706</v>
      </c>
      <c r="K232" s="1" t="s">
        <v>34</v>
      </c>
      <c r="L232" s="5">
        <v>5250000</v>
      </c>
      <c r="M232" s="1" t="s">
        <v>35</v>
      </c>
      <c r="N232" s="25">
        <v>53025</v>
      </c>
      <c r="O232" s="26">
        <v>0</v>
      </c>
      <c r="P232" s="26">
        <v>0</v>
      </c>
      <c r="Q232" s="26">
        <v>24288</v>
      </c>
      <c r="R232" s="26">
        <v>0</v>
      </c>
      <c r="S232" s="26">
        <v>0</v>
      </c>
      <c r="T232" s="26">
        <f t="shared" ref="T232:T316" si="18">SUM(N232:S232)</f>
        <v>77313</v>
      </c>
      <c r="U232" s="25">
        <v>38025</v>
      </c>
      <c r="V232" s="27">
        <v>0</v>
      </c>
      <c r="W232" s="26">
        <v>3163</v>
      </c>
      <c r="X232" s="26">
        <v>2625</v>
      </c>
      <c r="Y232" s="28">
        <v>12500</v>
      </c>
      <c r="Z232" s="32"/>
    </row>
    <row r="233" spans="1:26" x14ac:dyDescent="0.2">
      <c r="A233" s="1" t="s">
        <v>488</v>
      </c>
      <c r="B233" s="1" t="s">
        <v>189</v>
      </c>
      <c r="C233" s="1" t="s">
        <v>235</v>
      </c>
      <c r="F233" s="9" t="str">
        <f t="shared" si="17"/>
        <v>Louisiana Community Development Authority (Jefferson Culture and Parks Project)</v>
      </c>
      <c r="G233" s="1" t="s">
        <v>242</v>
      </c>
      <c r="H233" s="1" t="s">
        <v>630</v>
      </c>
      <c r="I233" s="2">
        <v>44672</v>
      </c>
      <c r="J233" s="4">
        <v>44735</v>
      </c>
      <c r="K233" s="1" t="s">
        <v>34</v>
      </c>
      <c r="L233" s="5">
        <v>10358000</v>
      </c>
      <c r="M233" s="1" t="s">
        <v>35</v>
      </c>
      <c r="N233" s="25">
        <v>79741</v>
      </c>
      <c r="O233" s="26">
        <v>56969</v>
      </c>
      <c r="P233" s="26">
        <v>0</v>
      </c>
      <c r="Q233" s="26">
        <v>43439</v>
      </c>
      <c r="R233" s="26">
        <v>0</v>
      </c>
      <c r="S233" s="26">
        <v>0</v>
      </c>
      <c r="T233" s="26">
        <f t="shared" si="18"/>
        <v>180149</v>
      </c>
      <c r="U233" s="25">
        <v>54741</v>
      </c>
      <c r="V233" s="27">
        <v>0</v>
      </c>
      <c r="W233" s="26">
        <v>5954</v>
      </c>
      <c r="X233" s="26">
        <v>5179</v>
      </c>
      <c r="Y233" s="28">
        <v>23306</v>
      </c>
      <c r="Z233" s="32"/>
    </row>
    <row r="234" spans="1:26" x14ac:dyDescent="0.2">
      <c r="A234" s="1" t="s">
        <v>522</v>
      </c>
      <c r="B234" s="1" t="s">
        <v>81</v>
      </c>
      <c r="C234" s="1" t="s">
        <v>151</v>
      </c>
      <c r="F234" s="9" t="s">
        <v>541</v>
      </c>
      <c r="G234" s="1" t="s">
        <v>242</v>
      </c>
      <c r="H234" s="1" t="s">
        <v>536</v>
      </c>
      <c r="I234" s="2">
        <v>44672</v>
      </c>
      <c r="J234" s="4">
        <v>44749</v>
      </c>
      <c r="K234" s="1" t="s">
        <v>40</v>
      </c>
      <c r="L234" s="5">
        <v>14785000</v>
      </c>
      <c r="M234" s="1" t="s">
        <v>35</v>
      </c>
      <c r="N234" s="25">
        <v>190989</v>
      </c>
      <c r="O234" s="26">
        <v>258738</v>
      </c>
      <c r="P234" s="26">
        <v>0</v>
      </c>
      <c r="Q234" s="26">
        <v>70314</v>
      </c>
      <c r="R234" s="26">
        <v>107584</v>
      </c>
      <c r="S234" s="26">
        <v>0</v>
      </c>
      <c r="T234" s="26">
        <f t="shared" si="18"/>
        <v>627625</v>
      </c>
      <c r="U234" s="25">
        <v>60489</v>
      </c>
      <c r="V234" s="27">
        <v>57000</v>
      </c>
      <c r="W234" s="26">
        <v>15314</v>
      </c>
      <c r="X234" s="26">
        <v>7500</v>
      </c>
      <c r="Y234" s="28">
        <v>25000</v>
      </c>
      <c r="Z234" s="32"/>
    </row>
    <row r="235" spans="1:26" x14ac:dyDescent="0.2">
      <c r="A235" s="1" t="s">
        <v>515</v>
      </c>
      <c r="B235" s="1" t="s">
        <v>92</v>
      </c>
      <c r="C235" s="1" t="s">
        <v>632</v>
      </c>
      <c r="F235" s="9" t="str">
        <f>CONCATENATE(C235,IF(ISBLANK(D235),"",", "),D235,IF(ISBLANK(H235),"",H235))</f>
        <v>Ernest N. Morial - New Orleans Exhibition Hall Authority</v>
      </c>
      <c r="G235" s="1" t="s">
        <v>242</v>
      </c>
      <c r="I235" s="2">
        <v>44672</v>
      </c>
      <c r="J235" s="4">
        <v>44756</v>
      </c>
      <c r="K235" s="1" t="s">
        <v>40</v>
      </c>
      <c r="L235" s="5">
        <v>26830000</v>
      </c>
      <c r="M235" s="1" t="s">
        <v>35</v>
      </c>
      <c r="N235" s="25">
        <v>94141</v>
      </c>
      <c r="O235" s="26">
        <v>81599</v>
      </c>
      <c r="P235" s="26">
        <v>0</v>
      </c>
      <c r="Q235" s="26">
        <v>151494</v>
      </c>
      <c r="R235" s="26">
        <v>0</v>
      </c>
      <c r="S235" s="26">
        <v>0</v>
      </c>
      <c r="T235" s="26">
        <f t="shared" si="18"/>
        <v>327234</v>
      </c>
      <c r="U235" s="25">
        <v>53436</v>
      </c>
      <c r="V235" s="27">
        <v>0</v>
      </c>
      <c r="W235" s="26">
        <v>13849</v>
      </c>
      <c r="X235" s="26">
        <v>0</v>
      </c>
      <c r="Y235" s="28">
        <v>78937</v>
      </c>
      <c r="Z235" s="32"/>
    </row>
    <row r="236" spans="1:26" x14ac:dyDescent="0.2">
      <c r="A236" s="1" t="s">
        <v>562</v>
      </c>
      <c r="B236" s="1" t="s">
        <v>124</v>
      </c>
      <c r="C236" s="1" t="s">
        <v>151</v>
      </c>
      <c r="F236" s="9" t="str">
        <f>CONCATENATE(C236,IF(ISBLANK(D236),"",", "),D236,IF(ISBLANK(H236),"",H236))</f>
        <v>Louisiana Public Facilities Authority (Drinking Water Revolving Loan Fund Match Project)</v>
      </c>
      <c r="G236" s="1" t="s">
        <v>242</v>
      </c>
      <c r="H236" s="1" t="s">
        <v>297</v>
      </c>
      <c r="I236" s="2">
        <v>44700</v>
      </c>
      <c r="J236" s="4">
        <v>44739</v>
      </c>
      <c r="K236" s="1" t="s">
        <v>34</v>
      </c>
      <c r="L236" s="5">
        <v>250000</v>
      </c>
      <c r="M236" s="1" t="s">
        <v>35</v>
      </c>
      <c r="N236" s="25">
        <v>40290</v>
      </c>
      <c r="O236" s="26">
        <v>0</v>
      </c>
      <c r="P236" s="26">
        <v>0</v>
      </c>
      <c r="Q236" s="26">
        <v>26538</v>
      </c>
      <c r="R236" s="26">
        <v>0</v>
      </c>
      <c r="S236" s="26">
        <v>0</v>
      </c>
      <c r="T236" s="26">
        <f t="shared" si="18"/>
        <v>66828</v>
      </c>
      <c r="U236" s="25">
        <v>40290</v>
      </c>
      <c r="V236" s="27">
        <v>0</v>
      </c>
      <c r="W236" s="26">
        <v>163</v>
      </c>
      <c r="X236" s="26">
        <v>1375</v>
      </c>
      <c r="Y236" s="28">
        <v>0</v>
      </c>
      <c r="Z236" s="32"/>
    </row>
    <row r="237" spans="1:26" x14ac:dyDescent="0.2">
      <c r="A237" s="1" t="s">
        <v>563</v>
      </c>
      <c r="B237" s="1" t="s">
        <v>124</v>
      </c>
      <c r="C237" s="1" t="s">
        <v>232</v>
      </c>
      <c r="F237" s="9" t="s">
        <v>631</v>
      </c>
      <c r="G237" s="1" t="s">
        <v>242</v>
      </c>
      <c r="H237" s="1" t="s">
        <v>157</v>
      </c>
      <c r="I237" s="2">
        <v>44700</v>
      </c>
      <c r="J237" s="4">
        <v>44747</v>
      </c>
      <c r="K237" s="1" t="s">
        <v>40</v>
      </c>
      <c r="L237" s="5">
        <v>65000000</v>
      </c>
      <c r="M237" s="1" t="s">
        <v>35</v>
      </c>
      <c r="N237" s="25">
        <v>157720</v>
      </c>
      <c r="O237" s="26">
        <v>459545</v>
      </c>
      <c r="P237" s="26">
        <v>0</v>
      </c>
      <c r="Q237" s="26">
        <v>223433</v>
      </c>
      <c r="R237" s="26">
        <v>0</v>
      </c>
      <c r="S237" s="26">
        <v>0</v>
      </c>
      <c r="T237" s="26">
        <f t="shared" si="18"/>
        <v>840698</v>
      </c>
      <c r="U237" s="25">
        <v>78220</v>
      </c>
      <c r="V237" s="27">
        <v>36000</v>
      </c>
      <c r="W237" s="26">
        <v>29525</v>
      </c>
      <c r="X237" s="26">
        <v>0</v>
      </c>
      <c r="Y237" s="28">
        <v>125000</v>
      </c>
      <c r="Z237" s="32"/>
    </row>
    <row r="238" spans="1:26" x14ac:dyDescent="0.2">
      <c r="A238" s="1" t="s">
        <v>564</v>
      </c>
      <c r="B238" s="1" t="s">
        <v>189</v>
      </c>
      <c r="C238" s="1" t="s">
        <v>565</v>
      </c>
      <c r="F238" s="9" t="s">
        <v>633</v>
      </c>
      <c r="G238" s="1" t="s">
        <v>242</v>
      </c>
      <c r="H238" s="1" t="s">
        <v>566</v>
      </c>
      <c r="I238" s="2">
        <v>44763</v>
      </c>
      <c r="J238" s="4">
        <v>44834</v>
      </c>
      <c r="K238" s="1" t="s">
        <v>34</v>
      </c>
      <c r="L238" s="5">
        <v>75000000</v>
      </c>
      <c r="M238" s="1" t="s">
        <v>67</v>
      </c>
      <c r="N238" s="25">
        <v>137151</v>
      </c>
      <c r="O238" s="26">
        <v>75000</v>
      </c>
      <c r="P238" s="26">
        <v>0</v>
      </c>
      <c r="Q238" s="26">
        <v>88425</v>
      </c>
      <c r="R238" s="26">
        <v>0</v>
      </c>
      <c r="S238" s="26">
        <v>0</v>
      </c>
      <c r="T238" s="26">
        <f t="shared" si="18"/>
        <v>300576</v>
      </c>
      <c r="U238" s="25">
        <v>69666</v>
      </c>
      <c r="V238" s="27">
        <v>0</v>
      </c>
      <c r="W238" s="26">
        <v>33025</v>
      </c>
      <c r="X238" s="26">
        <v>0</v>
      </c>
      <c r="Y238" s="28">
        <v>51900</v>
      </c>
      <c r="Z238" s="32"/>
    </row>
    <row r="239" spans="1:26" x14ac:dyDescent="0.2">
      <c r="A239" s="1" t="s">
        <v>553</v>
      </c>
      <c r="B239" s="1" t="s">
        <v>189</v>
      </c>
      <c r="C239" s="1" t="s">
        <v>151</v>
      </c>
      <c r="F239" s="9" t="str">
        <f>CONCATENATE(C239,IF(ISBLANK(D239),"",", "),D239,IF(ISBLANK(H239),"",H239))</f>
        <v>Louisiana Public Facilities Authority (Jefferson Rise Charter School Project)</v>
      </c>
      <c r="G239" s="1" t="s">
        <v>242</v>
      </c>
      <c r="H239" s="1" t="s">
        <v>634</v>
      </c>
      <c r="I239" s="2">
        <v>44700</v>
      </c>
      <c r="J239" s="4">
        <v>44756</v>
      </c>
      <c r="K239" s="1" t="s">
        <v>40</v>
      </c>
      <c r="L239" s="5">
        <f>16250000+340000</f>
        <v>16590000</v>
      </c>
      <c r="M239" s="1" t="s">
        <v>35</v>
      </c>
      <c r="N239" s="25">
        <v>229843</v>
      </c>
      <c r="O239" s="26">
        <v>290325</v>
      </c>
      <c r="P239" s="26">
        <v>0</v>
      </c>
      <c r="Q239" s="26">
        <v>50328</v>
      </c>
      <c r="R239" s="26">
        <f>179400+1500</f>
        <v>180900</v>
      </c>
      <c r="S239" s="26">
        <v>0</v>
      </c>
      <c r="T239" s="26">
        <f t="shared" si="18"/>
        <v>751396</v>
      </c>
      <c r="U239" s="25">
        <v>61843</v>
      </c>
      <c r="V239" s="27">
        <v>67500</v>
      </c>
      <c r="W239" s="26">
        <v>18999</v>
      </c>
      <c r="X239" s="26">
        <v>8829</v>
      </c>
      <c r="Y239" s="28">
        <v>0</v>
      </c>
      <c r="Z239" s="32"/>
    </row>
    <row r="240" spans="1:26" x14ac:dyDescent="0.2">
      <c r="A240" s="1" t="s">
        <v>582</v>
      </c>
      <c r="B240" s="1" t="s">
        <v>124</v>
      </c>
      <c r="C240" s="1" t="s">
        <v>583</v>
      </c>
      <c r="F240" s="9" t="str">
        <f>CONCATENATE(C240,IF(ISBLANK(D240),"",", "),D240,IF(ISBLANK(H240),"",H240))</f>
        <v>Louisiana Community Development Authority (Louisiana Insurance Guaranty Association Project)</v>
      </c>
      <c r="G240" s="1" t="s">
        <v>242</v>
      </c>
      <c r="H240" s="1" t="s">
        <v>584</v>
      </c>
      <c r="I240" s="2">
        <v>44763</v>
      </c>
      <c r="J240" s="4">
        <v>44804</v>
      </c>
      <c r="K240" s="1" t="s">
        <v>34</v>
      </c>
      <c r="L240" s="5">
        <v>142000000</v>
      </c>
      <c r="M240" s="1" t="s">
        <v>67</v>
      </c>
      <c r="N240" s="25">
        <v>295910</v>
      </c>
      <c r="O240" s="26">
        <v>355000</v>
      </c>
      <c r="P240" s="26">
        <v>0</v>
      </c>
      <c r="Q240" s="26">
        <v>104475</v>
      </c>
      <c r="R240" s="26">
        <v>0</v>
      </c>
      <c r="S240" s="26">
        <v>0</v>
      </c>
      <c r="T240" s="26">
        <f t="shared" si="18"/>
        <v>755385</v>
      </c>
      <c r="U240" s="25">
        <v>157400</v>
      </c>
      <c r="V240" s="27">
        <v>0</v>
      </c>
      <c r="W240" s="26">
        <v>56475</v>
      </c>
      <c r="X240" s="26">
        <v>35500</v>
      </c>
      <c r="Y240" s="28">
        <v>0</v>
      </c>
      <c r="Z240" s="32"/>
    </row>
    <row r="241" spans="1:26" x14ac:dyDescent="0.2">
      <c r="A241" s="1" t="s">
        <v>434</v>
      </c>
      <c r="B241" s="1" t="s">
        <v>45</v>
      </c>
      <c r="C241" s="1" t="s">
        <v>63</v>
      </c>
      <c r="D241" s="1" t="s">
        <v>435</v>
      </c>
      <c r="F241" s="9" t="str">
        <f>CONCATENATE(B241," Parish ",C241,,IF(ISBLANK(D241),"",", "),D241,IF(ISBLANK(H241),"",H241))</f>
        <v>St. Tammany Parish School Board, Parishwide School District No. 12</v>
      </c>
      <c r="G241" s="1" t="s">
        <v>63</v>
      </c>
      <c r="I241" s="2">
        <v>43517</v>
      </c>
      <c r="J241" s="4">
        <v>44741</v>
      </c>
      <c r="K241" s="1" t="s">
        <v>163</v>
      </c>
      <c r="L241" s="34">
        <v>25000000</v>
      </c>
      <c r="M241" s="1" t="s">
        <v>475</v>
      </c>
      <c r="N241" s="34">
        <v>266880</v>
      </c>
      <c r="O241" s="34">
        <v>0</v>
      </c>
      <c r="P241" s="34">
        <v>0</v>
      </c>
      <c r="Q241" s="34">
        <v>234250</v>
      </c>
      <c r="R241" s="34">
        <v>0</v>
      </c>
      <c r="S241" s="34">
        <v>0</v>
      </c>
      <c r="T241" s="34">
        <f t="shared" ref="T241:T291" si="19">SUM(N241:S241)</f>
        <v>501130</v>
      </c>
      <c r="U241" s="34">
        <v>181980</v>
      </c>
      <c r="V241" s="34">
        <v>0</v>
      </c>
      <c r="W241" s="34">
        <v>51850</v>
      </c>
      <c r="X241" s="34">
        <v>0</v>
      </c>
      <c r="Y241" s="34">
        <v>72000</v>
      </c>
      <c r="Z241" s="3" t="s">
        <v>47</v>
      </c>
    </row>
    <row r="242" spans="1:26" x14ac:dyDescent="0.2">
      <c r="A242" s="1" t="s">
        <v>743</v>
      </c>
      <c r="B242" s="1" t="s">
        <v>69</v>
      </c>
      <c r="D242" s="1" t="s">
        <v>293</v>
      </c>
      <c r="F242" s="9" t="str">
        <f t="shared" ref="F242:F251" si="20">CONCATENATE(B242," Parish",C242,,IF(ISBLANK(D242),"",", "),D242,IF(ISBLANK(H242),"",H242))</f>
        <v>Lafourche Parish, Hospital Service District No. 1</v>
      </c>
      <c r="G242" s="1" t="s">
        <v>241</v>
      </c>
      <c r="I242" s="2">
        <v>44854</v>
      </c>
      <c r="J242" s="4">
        <v>44861</v>
      </c>
      <c r="K242" s="1" t="s">
        <v>34</v>
      </c>
      <c r="L242" s="35">
        <v>15000000</v>
      </c>
      <c r="M242" s="6" t="s">
        <v>35</v>
      </c>
      <c r="N242" s="36">
        <v>34350</v>
      </c>
      <c r="O242" s="37">
        <v>0</v>
      </c>
      <c r="P242" s="37">
        <v>0</v>
      </c>
      <c r="Q242" s="37">
        <v>10775</v>
      </c>
      <c r="R242" s="37">
        <v>0</v>
      </c>
      <c r="S242" s="37">
        <v>0</v>
      </c>
      <c r="T242" s="37">
        <f t="shared" si="19"/>
        <v>45125</v>
      </c>
      <c r="U242" s="36">
        <v>29350</v>
      </c>
      <c r="V242" s="35">
        <v>0</v>
      </c>
      <c r="W242" s="37">
        <v>8275</v>
      </c>
      <c r="X242" s="37">
        <v>0</v>
      </c>
      <c r="Y242" s="37">
        <v>0</v>
      </c>
      <c r="Z242" s="31"/>
    </row>
    <row r="243" spans="1:26" x14ac:dyDescent="0.2">
      <c r="A243" s="1" t="s">
        <v>744</v>
      </c>
      <c r="B243" s="1" t="s">
        <v>440</v>
      </c>
      <c r="C243" s="1" t="s">
        <v>940</v>
      </c>
      <c r="F243" s="9" t="s">
        <v>781</v>
      </c>
      <c r="G243" s="1" t="s">
        <v>39</v>
      </c>
      <c r="I243" s="2">
        <v>44819</v>
      </c>
      <c r="J243" s="4">
        <v>44837</v>
      </c>
      <c r="K243" s="1" t="s">
        <v>34</v>
      </c>
      <c r="L243" s="35">
        <v>150000</v>
      </c>
      <c r="M243" s="6" t="s">
        <v>35</v>
      </c>
      <c r="N243" s="36">
        <v>2698</v>
      </c>
      <c r="O243" s="37">
        <v>0</v>
      </c>
      <c r="P243" s="37">
        <v>0</v>
      </c>
      <c r="Q243" s="37">
        <v>1950</v>
      </c>
      <c r="R243" s="37">
        <v>0</v>
      </c>
      <c r="S243" s="37">
        <v>0</v>
      </c>
      <c r="T243" s="37">
        <f t="shared" si="19"/>
        <v>4648</v>
      </c>
      <c r="U243" s="36">
        <v>2698</v>
      </c>
      <c r="V243" s="35">
        <v>0</v>
      </c>
      <c r="W243" s="37">
        <v>100</v>
      </c>
      <c r="X243" s="37">
        <v>0</v>
      </c>
      <c r="Y243" s="35">
        <v>0</v>
      </c>
      <c r="Z243" s="31"/>
    </row>
    <row r="244" spans="1:26" x14ac:dyDescent="0.2">
      <c r="A244" s="1" t="s">
        <v>745</v>
      </c>
      <c r="B244" s="1" t="s">
        <v>52</v>
      </c>
      <c r="C244" s="1" t="s">
        <v>746</v>
      </c>
      <c r="F244" s="9" t="str">
        <f>CONCATENATE(B244," Parish, ",C244,,IF(ISBLANK(D244),"",", "),D244,IF(ISBLANK(H244),"",H244))</f>
        <v>Ouachita Parish, Walnut Street Economic Development District of the City of Monroe</v>
      </c>
      <c r="G244" s="1" t="s">
        <v>242</v>
      </c>
      <c r="I244" s="2">
        <v>44854</v>
      </c>
      <c r="J244" s="4">
        <v>44865</v>
      </c>
      <c r="K244" s="1" t="s">
        <v>34</v>
      </c>
      <c r="L244" s="35">
        <v>3200000</v>
      </c>
      <c r="M244" s="6" t="s">
        <v>35</v>
      </c>
      <c r="N244" s="36">
        <v>34375</v>
      </c>
      <c r="O244" s="37">
        <v>0</v>
      </c>
      <c r="P244" s="37">
        <v>0</v>
      </c>
      <c r="Q244" s="37">
        <v>32800</v>
      </c>
      <c r="R244" s="37">
        <v>0</v>
      </c>
      <c r="S244" s="37">
        <v>0</v>
      </c>
      <c r="T244" s="37">
        <f t="shared" si="19"/>
        <v>67175</v>
      </c>
      <c r="U244" s="36">
        <v>34375</v>
      </c>
      <c r="V244" s="35">
        <v>0</v>
      </c>
      <c r="W244" s="37">
        <v>4000</v>
      </c>
      <c r="X244" s="37">
        <v>0</v>
      </c>
      <c r="Y244" s="37">
        <v>12800</v>
      </c>
      <c r="Z244" s="31"/>
    </row>
    <row r="245" spans="1:26" x14ac:dyDescent="0.2">
      <c r="A245" s="1" t="s">
        <v>747</v>
      </c>
      <c r="B245" s="1" t="s">
        <v>31</v>
      </c>
      <c r="C245" s="1" t="s">
        <v>748</v>
      </c>
      <c r="F245" s="9" t="str">
        <f>CONCATENATE(B245," Parish, ",C245,,IF(ISBLANK(D245),"",", "),D245,IF(ISBLANK(H245),"",H245))</f>
        <v>Iberia Parish, Village of Loreauville</v>
      </c>
      <c r="G245" s="1" t="s">
        <v>39</v>
      </c>
      <c r="I245" s="2">
        <v>44728</v>
      </c>
      <c r="J245" s="4">
        <v>44777</v>
      </c>
      <c r="K245" s="1" t="s">
        <v>34</v>
      </c>
      <c r="L245" s="35">
        <v>300000</v>
      </c>
      <c r="M245" s="6" t="s">
        <v>35</v>
      </c>
      <c r="N245" s="36">
        <v>7030</v>
      </c>
      <c r="O245" s="37">
        <v>0</v>
      </c>
      <c r="P245" s="37">
        <v>0</v>
      </c>
      <c r="Q245" s="37">
        <v>2695</v>
      </c>
      <c r="R245" s="37">
        <v>0</v>
      </c>
      <c r="S245" s="37">
        <v>0</v>
      </c>
      <c r="T245" s="37">
        <f t="shared" si="19"/>
        <v>9725</v>
      </c>
      <c r="U245" s="36">
        <v>5430</v>
      </c>
      <c r="V245" s="35">
        <v>0</v>
      </c>
      <c r="W245" s="37">
        <v>195</v>
      </c>
      <c r="X245" s="37"/>
      <c r="Y245" s="35"/>
      <c r="Z245" s="31"/>
    </row>
    <row r="246" spans="1:26" x14ac:dyDescent="0.2">
      <c r="A246" s="1" t="s">
        <v>749</v>
      </c>
      <c r="B246" s="1" t="s">
        <v>62</v>
      </c>
      <c r="D246" s="1" t="s">
        <v>224</v>
      </c>
      <c r="F246" s="9" t="str">
        <f t="shared" si="20"/>
        <v>Livingston Parish, Fire Protection District No. 4</v>
      </c>
      <c r="G246" s="1" t="s">
        <v>241</v>
      </c>
      <c r="I246" s="2">
        <v>44819</v>
      </c>
      <c r="J246" s="4">
        <v>44862</v>
      </c>
      <c r="K246" s="1" t="s">
        <v>34</v>
      </c>
      <c r="L246" s="35">
        <v>5150000</v>
      </c>
      <c r="M246" s="6" t="s">
        <v>35</v>
      </c>
      <c r="N246" s="36">
        <v>65225</v>
      </c>
      <c r="O246" s="37">
        <v>51500</v>
      </c>
      <c r="P246" s="37">
        <v>0</v>
      </c>
      <c r="Q246" s="37">
        <v>28783</v>
      </c>
      <c r="R246" s="37">
        <v>0</v>
      </c>
      <c r="S246" s="37">
        <v>0</v>
      </c>
      <c r="T246" s="37">
        <f t="shared" si="19"/>
        <v>145508</v>
      </c>
      <c r="U246" s="36">
        <v>40225</v>
      </c>
      <c r="V246" s="35">
        <v>51500</v>
      </c>
      <c r="W246" s="37">
        <v>3108</v>
      </c>
      <c r="X246" s="37"/>
      <c r="Y246" s="35">
        <v>23175</v>
      </c>
      <c r="Z246" s="31"/>
    </row>
    <row r="247" spans="1:26" x14ac:dyDescent="0.2">
      <c r="A247" s="1" t="s">
        <v>750</v>
      </c>
      <c r="B247" s="1" t="s">
        <v>751</v>
      </c>
      <c r="D247" s="1" t="s">
        <v>335</v>
      </c>
      <c r="F247" s="9" t="str">
        <f t="shared" si="20"/>
        <v>St. Charles Parish, School District No. 1</v>
      </c>
      <c r="G247" s="1" t="s">
        <v>241</v>
      </c>
      <c r="I247" s="2">
        <v>44614</v>
      </c>
      <c r="J247" s="4">
        <v>44861</v>
      </c>
      <c r="K247" s="1" t="s">
        <v>34</v>
      </c>
      <c r="L247" s="35">
        <v>15000000</v>
      </c>
      <c r="M247" s="6" t="s">
        <v>475</v>
      </c>
      <c r="N247" s="36">
        <v>79150</v>
      </c>
      <c r="O247" s="37">
        <v>74250</v>
      </c>
      <c r="P247" s="37">
        <v>0</v>
      </c>
      <c r="Q247" s="37">
        <v>48175</v>
      </c>
      <c r="R247" s="37">
        <v>0</v>
      </c>
      <c r="S247" s="37">
        <v>0</v>
      </c>
      <c r="T247" s="37">
        <f t="shared" si="19"/>
        <v>201575</v>
      </c>
      <c r="U247" s="36">
        <v>59150</v>
      </c>
      <c r="V247" s="35">
        <v>0</v>
      </c>
      <c r="W247" s="37">
        <v>8275</v>
      </c>
      <c r="X247" s="37">
        <v>0</v>
      </c>
      <c r="Y247" s="35">
        <v>15000</v>
      </c>
      <c r="Z247" s="31" t="s">
        <v>752</v>
      </c>
    </row>
    <row r="248" spans="1:26" x14ac:dyDescent="0.2">
      <c r="A248" s="1" t="s">
        <v>753</v>
      </c>
      <c r="B248" s="1" t="s">
        <v>206</v>
      </c>
      <c r="C248" s="1" t="s">
        <v>754</v>
      </c>
      <c r="F248" s="9" t="str">
        <f>CONCATENATE(B248," Parish,",C248,,IF(ISBLANK(D248),"",", "),D248,IF(ISBLANK(H248),"",H248))</f>
        <v>Lafayette Parish, City of Carencro</v>
      </c>
      <c r="G248" s="1" t="s">
        <v>39</v>
      </c>
      <c r="I248" s="2">
        <v>44882</v>
      </c>
      <c r="J248" s="4">
        <v>44896</v>
      </c>
      <c r="K248" s="1" t="s">
        <v>34</v>
      </c>
      <c r="L248" s="35">
        <v>8000000</v>
      </c>
      <c r="M248" s="6" t="s">
        <v>35</v>
      </c>
      <c r="N248" s="36">
        <v>45825</v>
      </c>
      <c r="O248" s="37">
        <v>40000</v>
      </c>
      <c r="P248" s="37">
        <v>0</v>
      </c>
      <c r="Q248" s="37">
        <v>7175</v>
      </c>
      <c r="R248" s="37">
        <v>0</v>
      </c>
      <c r="S248" s="37">
        <v>0</v>
      </c>
      <c r="T248" s="37">
        <f t="shared" si="19"/>
        <v>93000</v>
      </c>
      <c r="U248" s="36">
        <v>45825</v>
      </c>
      <c r="V248" s="35">
        <v>40000</v>
      </c>
      <c r="W248" s="37">
        <v>4675</v>
      </c>
      <c r="X248" s="37"/>
      <c r="Y248" s="35"/>
      <c r="Z248" s="31"/>
    </row>
    <row r="249" spans="1:26" x14ac:dyDescent="0.2">
      <c r="A249" s="1" t="s">
        <v>755</v>
      </c>
      <c r="B249" s="1" t="s">
        <v>37</v>
      </c>
      <c r="C249" s="1" t="s">
        <v>757</v>
      </c>
      <c r="D249" s="1" t="s">
        <v>756</v>
      </c>
      <c r="F249" s="9" t="str">
        <f t="shared" si="20"/>
        <v>Rapides Parish School Board, Consolidated School District No. 62</v>
      </c>
      <c r="G249" s="1" t="s">
        <v>241</v>
      </c>
      <c r="I249" s="2">
        <v>44614</v>
      </c>
      <c r="J249" s="4">
        <v>44769</v>
      </c>
      <c r="K249" s="1" t="s">
        <v>40</v>
      </c>
      <c r="L249" s="35">
        <v>40000000</v>
      </c>
      <c r="M249" s="6" t="s">
        <v>475</v>
      </c>
      <c r="N249" s="36">
        <v>77810</v>
      </c>
      <c r="O249" s="37">
        <v>280000</v>
      </c>
      <c r="P249" s="37">
        <v>95333</v>
      </c>
      <c r="Q249" s="37">
        <v>91225</v>
      </c>
      <c r="R249" s="37">
        <v>0</v>
      </c>
      <c r="S249" s="37">
        <v>0</v>
      </c>
      <c r="T249" s="37">
        <f t="shared" si="19"/>
        <v>544368</v>
      </c>
      <c r="U249" s="36">
        <v>56620</v>
      </c>
      <c r="V249" s="35">
        <v>0</v>
      </c>
      <c r="W249" s="37">
        <v>19775</v>
      </c>
      <c r="X249" s="37">
        <v>0</v>
      </c>
      <c r="Y249" s="37">
        <v>40000</v>
      </c>
      <c r="Z249" s="31"/>
    </row>
    <row r="250" spans="1:26" x14ac:dyDescent="0.2">
      <c r="A250" s="1" t="s">
        <v>758</v>
      </c>
      <c r="B250" s="1" t="s">
        <v>97</v>
      </c>
      <c r="C250" s="1" t="s">
        <v>151</v>
      </c>
      <c r="F250" s="9" t="str">
        <f>CONCATENATE(C250,IF(ISBLANK(D250),"",", "),D239,IF(ISBLANK(H250),"",H239))</f>
        <v>Louisiana Public Facilities Authority (Jefferson Rise Charter School Project)</v>
      </c>
      <c r="G250" s="1" t="s">
        <v>242</v>
      </c>
      <c r="H250" s="1" t="s">
        <v>759</v>
      </c>
      <c r="I250" s="2">
        <v>44758</v>
      </c>
      <c r="J250" s="4">
        <v>44840</v>
      </c>
      <c r="K250" s="1" t="s">
        <v>40</v>
      </c>
      <c r="L250" s="35">
        <v>14350000</v>
      </c>
      <c r="M250" s="6" t="s">
        <v>35</v>
      </c>
      <c r="N250" s="36">
        <v>207163</v>
      </c>
      <c r="O250" s="37">
        <v>251125</v>
      </c>
      <c r="P250" s="37">
        <v>0</v>
      </c>
      <c r="Q250" s="37">
        <v>39610</v>
      </c>
      <c r="R250" s="37">
        <v>175968</v>
      </c>
      <c r="S250" s="37">
        <v>0</v>
      </c>
      <c r="T250" s="37">
        <f t="shared" si="19"/>
        <v>673866</v>
      </c>
      <c r="U250" s="36">
        <v>60163</v>
      </c>
      <c r="V250" s="35">
        <v>61000</v>
      </c>
      <c r="W250" s="37">
        <v>16535</v>
      </c>
      <c r="X250" s="37">
        <v>7175</v>
      </c>
      <c r="Y250" s="35">
        <v>0</v>
      </c>
      <c r="Z250" s="31"/>
    </row>
    <row r="251" spans="1:26" x14ac:dyDescent="0.2">
      <c r="A251" s="1" t="s">
        <v>760</v>
      </c>
      <c r="B251" s="1" t="s">
        <v>206</v>
      </c>
      <c r="C251" s="1" t="s">
        <v>761</v>
      </c>
      <c r="F251" s="9" t="str">
        <f t="shared" si="20"/>
        <v>Lafayette Parish Assessment District</v>
      </c>
      <c r="G251" s="1" t="s">
        <v>241</v>
      </c>
      <c r="I251" s="2">
        <v>44910</v>
      </c>
      <c r="J251" s="4">
        <v>44915</v>
      </c>
      <c r="K251" s="1" t="s">
        <v>34</v>
      </c>
      <c r="L251" s="35">
        <v>700000</v>
      </c>
      <c r="M251" s="6" t="s">
        <v>35</v>
      </c>
      <c r="N251" s="36">
        <v>10875</v>
      </c>
      <c r="O251" s="37">
        <v>0</v>
      </c>
      <c r="P251" s="37">
        <v>0</v>
      </c>
      <c r="Q251" s="37">
        <v>2445</v>
      </c>
      <c r="R251" s="37">
        <v>0</v>
      </c>
      <c r="S251" s="37">
        <v>0</v>
      </c>
      <c r="T251" s="37">
        <f t="shared" si="19"/>
        <v>13320</v>
      </c>
      <c r="U251" s="36">
        <v>10875</v>
      </c>
      <c r="V251" s="35">
        <v>0</v>
      </c>
      <c r="W251" s="37">
        <v>445</v>
      </c>
      <c r="X251" s="37">
        <v>0</v>
      </c>
      <c r="Y251" s="35">
        <v>0</v>
      </c>
      <c r="Z251" s="31"/>
    </row>
    <row r="252" spans="1:26" x14ac:dyDescent="0.2">
      <c r="A252" s="1" t="s">
        <v>762</v>
      </c>
      <c r="B252" s="1" t="s">
        <v>92</v>
      </c>
      <c r="C252" s="1" t="s">
        <v>763</v>
      </c>
      <c r="F252" s="9" t="str">
        <f>CONCATENATE(B252," Parish,",C252,,IF(ISBLANK(D252),"",", "),D252,IF(ISBLANK(H252),"",H252))</f>
        <v>Orleans Parish, City of New Orleans</v>
      </c>
      <c r="G252" s="1" t="s">
        <v>39</v>
      </c>
      <c r="I252" s="2">
        <v>44791</v>
      </c>
      <c r="J252" s="4">
        <v>44896</v>
      </c>
      <c r="K252" s="1" t="s">
        <v>40</v>
      </c>
      <c r="L252" s="35">
        <v>106670000</v>
      </c>
      <c r="M252" s="6" t="s">
        <v>475</v>
      </c>
      <c r="N252" s="36">
        <v>167903</v>
      </c>
      <c r="O252" s="37">
        <v>149773</v>
      </c>
      <c r="P252" s="37">
        <v>0</v>
      </c>
      <c r="Q252" s="37">
        <v>379962</v>
      </c>
      <c r="R252" s="37">
        <v>0</v>
      </c>
      <c r="S252" s="37">
        <v>0</v>
      </c>
      <c r="T252" s="37">
        <f t="shared" si="19"/>
        <v>697638</v>
      </c>
      <c r="U252" s="36">
        <v>84337</v>
      </c>
      <c r="V252" s="35">
        <v>149773</v>
      </c>
      <c r="W252" s="37">
        <v>44110</v>
      </c>
      <c r="X252" s="37">
        <v>0</v>
      </c>
      <c r="Y252" s="35">
        <f>86837+44066</f>
        <v>130903</v>
      </c>
      <c r="Z252" s="31"/>
    </row>
    <row r="253" spans="1:26" x14ac:dyDescent="0.2">
      <c r="A253" s="1" t="s">
        <v>764</v>
      </c>
      <c r="B253" s="1" t="s">
        <v>206</v>
      </c>
      <c r="C253" s="1" t="s">
        <v>230</v>
      </c>
      <c r="F253" s="9" t="str">
        <f>CONCATENATE(B253," Parish, ",C253,,IF(ISBLANK(D253),"",", "),D253,IF(ISBLANK(H253),"",H253))</f>
        <v>Lafayette Parish, City of Youngsville</v>
      </c>
      <c r="G253" s="1" t="s">
        <v>39</v>
      </c>
      <c r="I253" s="2">
        <v>44854</v>
      </c>
      <c r="J253" s="4">
        <v>44909</v>
      </c>
      <c r="K253" s="1" t="s">
        <v>40</v>
      </c>
      <c r="L253" s="35">
        <v>9000000</v>
      </c>
      <c r="M253" s="6" t="s">
        <v>35</v>
      </c>
      <c r="N253" s="36">
        <v>70525</v>
      </c>
      <c r="O253" s="37">
        <v>76500</v>
      </c>
      <c r="P253" s="37">
        <v>34080</v>
      </c>
      <c r="Q253" s="37">
        <v>64225</v>
      </c>
      <c r="R253" s="37">
        <v>0</v>
      </c>
      <c r="S253" s="37">
        <v>0</v>
      </c>
      <c r="T253" s="37">
        <f t="shared" si="19"/>
        <v>245330</v>
      </c>
      <c r="U253" s="36">
        <v>50525</v>
      </c>
      <c r="V253" s="35">
        <v>0</v>
      </c>
      <c r="W253" s="37">
        <v>5225</v>
      </c>
      <c r="X253" s="37">
        <v>0</v>
      </c>
      <c r="Y253" s="35">
        <v>27000</v>
      </c>
      <c r="Z253" s="31"/>
    </row>
    <row r="254" spans="1:26" x14ac:dyDescent="0.2">
      <c r="A254" s="1" t="s">
        <v>582</v>
      </c>
      <c r="B254" s="1" t="s">
        <v>124</v>
      </c>
      <c r="C254" s="1" t="s">
        <v>583</v>
      </c>
      <c r="F254" s="9" t="str">
        <f>CONCATENATE(C254,,IF(ISBLANK(D254),"",", "),D254,IF(ISBLANK(H254),"",H254))</f>
        <v>Louisiana Community Development Authority (Louisiana Insurance Guaranty Association Project)</v>
      </c>
      <c r="G254" s="1" t="s">
        <v>242</v>
      </c>
      <c r="H254" s="1" t="s">
        <v>584</v>
      </c>
      <c r="I254" s="2">
        <v>44763</v>
      </c>
      <c r="J254" s="4">
        <v>44804</v>
      </c>
      <c r="K254" s="1" t="s">
        <v>34</v>
      </c>
      <c r="L254" s="35">
        <v>142000000</v>
      </c>
      <c r="M254" s="6" t="s">
        <v>35</v>
      </c>
      <c r="N254" s="36">
        <v>295910</v>
      </c>
      <c r="O254" s="37">
        <v>355000</v>
      </c>
      <c r="P254" s="37">
        <v>0</v>
      </c>
      <c r="Q254" s="37">
        <v>104475</v>
      </c>
      <c r="R254" s="37">
        <v>0</v>
      </c>
      <c r="S254" s="37">
        <v>0</v>
      </c>
      <c r="T254" s="37">
        <f t="shared" si="19"/>
        <v>755385</v>
      </c>
      <c r="U254" s="36">
        <v>157400</v>
      </c>
      <c r="V254" s="35">
        <v>0</v>
      </c>
      <c r="W254" s="37">
        <v>56475</v>
      </c>
      <c r="X254" s="37">
        <v>35500</v>
      </c>
      <c r="Y254" s="35">
        <v>0</v>
      </c>
      <c r="Z254" s="31"/>
    </row>
    <row r="255" spans="1:26" x14ac:dyDescent="0.2">
      <c r="A255" s="1" t="s">
        <v>765</v>
      </c>
      <c r="B255" s="1" t="s">
        <v>52</v>
      </c>
      <c r="C255" s="1" t="s">
        <v>873</v>
      </c>
      <c r="F255" s="9" t="str">
        <f>CONCATENATE(B255," Parish,",C255,,IF(ISBLANK(D255),"",", "),D255,IF(ISBLANK(H255),"",H255))</f>
        <v xml:space="preserve">Ouachita Parish, G.B. Cooley Hospital Service District </v>
      </c>
      <c r="G255" s="1" t="s">
        <v>241</v>
      </c>
      <c r="I255" s="2">
        <v>44854</v>
      </c>
      <c r="J255" s="4">
        <v>44915</v>
      </c>
      <c r="K255" s="1" t="s">
        <v>34</v>
      </c>
      <c r="L255" s="35">
        <v>3500000</v>
      </c>
      <c r="M255" s="6" t="s">
        <v>35</v>
      </c>
      <c r="N255" s="36">
        <v>41775</v>
      </c>
      <c r="O255" s="37">
        <v>0</v>
      </c>
      <c r="P255" s="37">
        <v>0</v>
      </c>
      <c r="Q255" s="37">
        <v>8259</v>
      </c>
      <c r="R255" s="37">
        <v>0</v>
      </c>
      <c r="S255" s="37">
        <v>0</v>
      </c>
      <c r="T255" s="37">
        <f t="shared" si="19"/>
        <v>50034</v>
      </c>
      <c r="U255" s="36">
        <v>34275</v>
      </c>
      <c r="V255" s="35">
        <v>0</v>
      </c>
      <c r="W255" s="37">
        <v>2125</v>
      </c>
      <c r="X255" s="37">
        <v>0</v>
      </c>
      <c r="Y255" s="35">
        <v>5000</v>
      </c>
      <c r="Z255" s="31"/>
    </row>
    <row r="256" spans="1:26" x14ac:dyDescent="0.2">
      <c r="A256" s="1" t="s">
        <v>766</v>
      </c>
      <c r="B256" s="1" t="s">
        <v>73</v>
      </c>
      <c r="C256" s="1" t="s">
        <v>757</v>
      </c>
      <c r="F256" s="9" t="str">
        <f>CONCATENATE(B256," Parish",C256,,IF(ISBLANK(D256),"",", "),D256,IF(ISBLANK(H256),"",H256))</f>
        <v>St. James Parish School Board</v>
      </c>
      <c r="G256" s="1" t="s">
        <v>63</v>
      </c>
      <c r="I256" s="2">
        <v>44882</v>
      </c>
      <c r="J256" s="4">
        <v>44896</v>
      </c>
      <c r="K256" s="1" t="s">
        <v>34</v>
      </c>
      <c r="L256" s="35">
        <v>3000000</v>
      </c>
      <c r="M256" s="6" t="s">
        <v>67</v>
      </c>
      <c r="N256" s="36">
        <v>43775</v>
      </c>
      <c r="O256" s="37">
        <v>0</v>
      </c>
      <c r="P256" s="37">
        <v>0</v>
      </c>
      <c r="Q256" s="37">
        <v>9250</v>
      </c>
      <c r="R256" s="37">
        <v>0</v>
      </c>
      <c r="S256" s="37">
        <v>0</v>
      </c>
      <c r="T256" s="37">
        <f t="shared" si="19"/>
        <v>53025</v>
      </c>
      <c r="U256" s="36">
        <v>20000</v>
      </c>
      <c r="V256" s="35">
        <v>0</v>
      </c>
      <c r="W256" s="37">
        <v>0</v>
      </c>
      <c r="X256" s="37">
        <v>0</v>
      </c>
      <c r="Y256" s="35">
        <v>7750</v>
      </c>
      <c r="Z256" s="31"/>
    </row>
    <row r="257" spans="1:26" x14ac:dyDescent="0.2">
      <c r="A257" s="1" t="s">
        <v>767</v>
      </c>
      <c r="B257" s="1" t="s">
        <v>45</v>
      </c>
      <c r="D257" s="1" t="s">
        <v>293</v>
      </c>
      <c r="F257" s="9" t="str">
        <f t="shared" ref="F257:F315" si="21">CONCATENATE(B257," Parish",C257,,IF(ISBLANK(D257),"",", "),D257,IF(ISBLANK(H257),"",H257))</f>
        <v>St. Tammany Parish, Hospital Service District No. 1</v>
      </c>
      <c r="G257" s="1" t="s">
        <v>241</v>
      </c>
      <c r="I257" s="2">
        <v>44791</v>
      </c>
      <c r="J257" s="4">
        <v>44841</v>
      </c>
      <c r="K257" s="1" t="s">
        <v>34</v>
      </c>
      <c r="L257" s="35">
        <v>61495954</v>
      </c>
      <c r="M257" s="6" t="s">
        <v>768</v>
      </c>
      <c r="N257" s="36">
        <v>17500</v>
      </c>
      <c r="O257" s="37">
        <v>0</v>
      </c>
      <c r="P257" s="37">
        <v>0</v>
      </c>
      <c r="Q257" s="37">
        <v>28299</v>
      </c>
      <c r="R257" s="37">
        <v>0</v>
      </c>
      <c r="S257" s="37">
        <v>0</v>
      </c>
      <c r="T257" s="37">
        <f t="shared" si="19"/>
        <v>45799</v>
      </c>
      <c r="U257" s="36">
        <v>17500</v>
      </c>
      <c r="V257" s="35">
        <v>0</v>
      </c>
      <c r="W257" s="37">
        <v>28299</v>
      </c>
      <c r="X257" s="37">
        <v>0</v>
      </c>
      <c r="Y257" s="35">
        <v>0</v>
      </c>
      <c r="Z257" s="31"/>
    </row>
    <row r="258" spans="1:26" x14ac:dyDescent="0.2">
      <c r="A258" s="1" t="s">
        <v>769</v>
      </c>
      <c r="B258" s="1" t="s">
        <v>770</v>
      </c>
      <c r="C258" s="1" t="s">
        <v>557</v>
      </c>
      <c r="F258" s="9" t="str">
        <f>CONCATENATE(B258," Parish, ",C258,,IF(ISBLANK(D258),"",", "),D258,IF(ISBLANK(H258),"",H258))</f>
        <v>Natchitoches Parish, City of Natchitoches (DEQ Project)</v>
      </c>
      <c r="G258" s="1" t="s">
        <v>39</v>
      </c>
      <c r="H258" s="1" t="s">
        <v>111</v>
      </c>
      <c r="I258" s="2">
        <v>44672</v>
      </c>
      <c r="J258" s="4">
        <v>44774</v>
      </c>
      <c r="K258" s="1" t="s">
        <v>34</v>
      </c>
      <c r="L258" s="35">
        <v>935000</v>
      </c>
      <c r="M258" s="6" t="s">
        <v>35</v>
      </c>
      <c r="N258" s="36">
        <v>21525</v>
      </c>
      <c r="O258" s="37">
        <v>0</v>
      </c>
      <c r="P258" s="37">
        <v>0</v>
      </c>
      <c r="Q258" s="37">
        <v>8086</v>
      </c>
      <c r="R258" s="37">
        <v>0</v>
      </c>
      <c r="S258" s="37">
        <v>0</v>
      </c>
      <c r="T258" s="37">
        <f t="shared" si="19"/>
        <v>29611</v>
      </c>
      <c r="U258" s="36">
        <v>15000</v>
      </c>
      <c r="V258" s="35">
        <v>0</v>
      </c>
      <c r="W258" s="37">
        <v>586</v>
      </c>
      <c r="X258" s="37">
        <v>0</v>
      </c>
      <c r="Y258" s="35">
        <v>5000</v>
      </c>
      <c r="Z258" s="31"/>
    </row>
    <row r="259" spans="1:26" x14ac:dyDescent="0.2">
      <c r="A259" s="1" t="s">
        <v>771</v>
      </c>
      <c r="B259" s="1" t="s">
        <v>331</v>
      </c>
      <c r="C259" s="1" t="s">
        <v>63</v>
      </c>
      <c r="D259" s="1" t="s">
        <v>772</v>
      </c>
      <c r="E259" s="1" t="s">
        <v>773</v>
      </c>
      <c r="F259" s="9" t="str">
        <f>CONCATENATE(B259," Parish ",C259,,IF(ISBLANK(D259),"",", "),D259,IF(ISBLANK(H259),"",H259))</f>
        <v>Allen Parish School Board, School District</v>
      </c>
      <c r="G259" s="1" t="s">
        <v>63</v>
      </c>
      <c r="I259" s="2">
        <v>44273</v>
      </c>
      <c r="J259" s="4">
        <v>44546</v>
      </c>
      <c r="K259" s="1" t="s">
        <v>34</v>
      </c>
      <c r="L259" s="35">
        <v>1855000</v>
      </c>
      <c r="M259" s="6" t="s">
        <v>43</v>
      </c>
      <c r="N259" s="36">
        <v>27038</v>
      </c>
      <c r="O259" s="37">
        <v>10000</v>
      </c>
      <c r="P259" s="37">
        <v>0</v>
      </c>
      <c r="Q259" s="37">
        <v>15639</v>
      </c>
      <c r="R259" s="37">
        <v>0</v>
      </c>
      <c r="S259" s="37">
        <v>0</v>
      </c>
      <c r="T259" s="37">
        <f t="shared" si="19"/>
        <v>52677</v>
      </c>
      <c r="U259" s="36">
        <v>27038</v>
      </c>
      <c r="V259" s="35">
        <v>0</v>
      </c>
      <c r="W259" s="37">
        <v>1138</v>
      </c>
      <c r="X259" s="37">
        <v>0</v>
      </c>
      <c r="Y259" s="35">
        <v>7500</v>
      </c>
      <c r="Z259" s="31"/>
    </row>
    <row r="260" spans="1:26" x14ac:dyDescent="0.2">
      <c r="A260" s="1" t="s">
        <v>774</v>
      </c>
      <c r="B260" s="1" t="s">
        <v>97</v>
      </c>
      <c r="C260" s="1" t="s">
        <v>232</v>
      </c>
      <c r="F260" s="9" t="str">
        <f>CONCATENATE(C260,,IF(ISBLANK(D260),"",", "),D260,IF(ISBLANK(H260),"",H260))</f>
        <v>Louisiana Housing Corporation (Lotus Village Project)</v>
      </c>
      <c r="G260" s="1" t="s">
        <v>242</v>
      </c>
      <c r="H260" s="1" t="s">
        <v>941</v>
      </c>
      <c r="I260" s="2">
        <v>44791</v>
      </c>
      <c r="J260" s="4">
        <v>44924</v>
      </c>
      <c r="K260" s="1" t="s">
        <v>34</v>
      </c>
      <c r="L260" s="35">
        <v>1500000</v>
      </c>
      <c r="M260" s="6" t="s">
        <v>35</v>
      </c>
      <c r="N260" s="36">
        <v>21375</v>
      </c>
      <c r="O260" s="37">
        <v>0</v>
      </c>
      <c r="P260" s="37">
        <v>0</v>
      </c>
      <c r="Q260" s="37">
        <v>7002</v>
      </c>
      <c r="R260" s="37">
        <v>51725</v>
      </c>
      <c r="S260" s="37">
        <v>30000</v>
      </c>
      <c r="T260" s="37">
        <f t="shared" si="19"/>
        <v>110102</v>
      </c>
      <c r="U260" s="36">
        <v>21375</v>
      </c>
      <c r="V260" s="35">
        <v>0</v>
      </c>
      <c r="W260" s="37">
        <v>1875</v>
      </c>
      <c r="X260" s="37">
        <v>1500</v>
      </c>
      <c r="Y260" s="35">
        <v>3000</v>
      </c>
      <c r="Z260" s="31" t="s">
        <v>47</v>
      </c>
    </row>
    <row r="261" spans="1:26" x14ac:dyDescent="0.2">
      <c r="A261" s="1" t="s">
        <v>775</v>
      </c>
      <c r="B261" s="1" t="s">
        <v>92</v>
      </c>
      <c r="C261" s="1" t="s">
        <v>151</v>
      </c>
      <c r="F261" s="9" t="str">
        <f>CONCATENATE(C261,,IF(ISBLANK(D261),"",", "),D261,IF(ISBLANK(H261),"",H261))</f>
        <v>Louisiana Public Facilities Authority (Louisiana Children's Medical Center Project)</v>
      </c>
      <c r="G261" s="1" t="s">
        <v>242</v>
      </c>
      <c r="H261" s="1" t="s">
        <v>872</v>
      </c>
      <c r="I261" s="2">
        <v>44882</v>
      </c>
      <c r="J261" s="4">
        <v>44924</v>
      </c>
      <c r="K261" s="1" t="s">
        <v>34</v>
      </c>
      <c r="L261" s="35">
        <v>200000000</v>
      </c>
      <c r="M261" s="6" t="s">
        <v>35</v>
      </c>
      <c r="N261" s="36">
        <v>348500</v>
      </c>
      <c r="O261" s="37">
        <v>115000</v>
      </c>
      <c r="P261" s="37">
        <v>0</v>
      </c>
      <c r="Q261" s="37">
        <v>309500</v>
      </c>
      <c r="R261" s="37">
        <v>0</v>
      </c>
      <c r="S261" s="37">
        <v>0</v>
      </c>
      <c r="T261" s="37">
        <f t="shared" si="19"/>
        <v>773000</v>
      </c>
      <c r="U261" s="36">
        <v>128500</v>
      </c>
      <c r="V261" s="35">
        <v>113500</v>
      </c>
      <c r="W261" s="37">
        <v>194500</v>
      </c>
      <c r="X261" s="37">
        <v>100000</v>
      </c>
      <c r="Y261" s="37">
        <v>0</v>
      </c>
      <c r="Z261" s="31"/>
    </row>
    <row r="262" spans="1:26" x14ac:dyDescent="0.2">
      <c r="A262" s="1" t="s">
        <v>776</v>
      </c>
      <c r="B262" s="1" t="s">
        <v>92</v>
      </c>
      <c r="C262" s="1" t="s">
        <v>583</v>
      </c>
      <c r="F262" s="9" t="str">
        <f>CONCATENATE(C262,,IF(ISBLANK(D262),"",", "),D262,IF(ISBLANK(H262),"",H262))</f>
        <v>Louisiana Community Development Authority (Louisiana Utilities Restoration Corporation Project/ENO)</v>
      </c>
      <c r="G262" s="1" t="s">
        <v>242</v>
      </c>
      <c r="H262" s="1" t="s">
        <v>946</v>
      </c>
      <c r="I262" s="2">
        <v>44854</v>
      </c>
      <c r="J262" s="4">
        <v>44911</v>
      </c>
      <c r="K262" s="1" t="s">
        <v>40</v>
      </c>
      <c r="L262" s="35">
        <v>209300000</v>
      </c>
      <c r="M262" s="6" t="s">
        <v>35</v>
      </c>
      <c r="N262" s="36">
        <v>1847047</v>
      </c>
      <c r="O262" s="37">
        <v>1107877</v>
      </c>
      <c r="P262" s="37">
        <v>0</v>
      </c>
      <c r="Q262" s="37">
        <v>662649</v>
      </c>
      <c r="R262" s="37">
        <v>0</v>
      </c>
      <c r="S262" s="37">
        <v>0</v>
      </c>
      <c r="T262" s="37">
        <f t="shared" si="19"/>
        <v>3617573</v>
      </c>
      <c r="U262" s="36">
        <v>150000</v>
      </c>
      <c r="V262" s="35">
        <v>300000</v>
      </c>
      <c r="W262" s="37">
        <v>80030</v>
      </c>
      <c r="X262" s="37">
        <v>57557</v>
      </c>
      <c r="Y262" s="35">
        <v>100000</v>
      </c>
      <c r="Z262" s="31"/>
    </row>
    <row r="263" spans="1:26" x14ac:dyDescent="0.2">
      <c r="A263" s="1" t="s">
        <v>787</v>
      </c>
      <c r="B263" s="1" t="s">
        <v>52</v>
      </c>
      <c r="C263" s="1" t="s">
        <v>583</v>
      </c>
      <c r="F263" s="9" t="str">
        <f>CONCATENATE(,C263,,IF(ISBLANK(D263),"",", "),D263,IF(ISBLANK(H263),"",H263))</f>
        <v>Louisiana Community Development Authority (City of Monroe Project)</v>
      </c>
      <c r="G263" s="1" t="s">
        <v>242</v>
      </c>
      <c r="H263" s="1" t="s">
        <v>874</v>
      </c>
      <c r="I263" s="2">
        <v>44882</v>
      </c>
      <c r="J263" s="4">
        <v>44950</v>
      </c>
      <c r="K263" s="1" t="s">
        <v>34</v>
      </c>
      <c r="L263" s="35">
        <v>12000000</v>
      </c>
      <c r="M263" s="6" t="s">
        <v>35</v>
      </c>
      <c r="N263" s="36">
        <v>105525</v>
      </c>
      <c r="O263" s="37">
        <v>90000</v>
      </c>
      <c r="P263" s="37">
        <v>0</v>
      </c>
      <c r="Q263" s="37">
        <v>54375</v>
      </c>
      <c r="R263" s="37">
        <v>0</v>
      </c>
      <c r="S263" s="37">
        <v>0</v>
      </c>
      <c r="T263" s="37">
        <f t="shared" si="19"/>
        <v>249900</v>
      </c>
      <c r="U263" s="36">
        <v>55525</v>
      </c>
      <c r="V263" s="35">
        <v>25000</v>
      </c>
      <c r="W263" s="37">
        <v>6775</v>
      </c>
      <c r="X263" s="37">
        <v>6000</v>
      </c>
      <c r="Y263" s="35">
        <v>36000</v>
      </c>
      <c r="Z263" s="31"/>
    </row>
    <row r="264" spans="1:26" x14ac:dyDescent="0.2">
      <c r="A264" s="1" t="s">
        <v>788</v>
      </c>
      <c r="B264" s="1" t="s">
        <v>56</v>
      </c>
      <c r="C264" s="1" t="s">
        <v>789</v>
      </c>
      <c r="F264" s="9" t="str">
        <f>CONCATENATE(B264," Parish,",C264,,IF(ISBLANK(D264),"",", "),D264,IF(ISBLANK(H264),"",H264))</f>
        <v>Caddo Parish, Village of Ida</v>
      </c>
      <c r="G264" s="1" t="s">
        <v>39</v>
      </c>
      <c r="I264" s="2">
        <v>44854</v>
      </c>
      <c r="J264" s="4">
        <v>44910</v>
      </c>
      <c r="K264" s="1" t="s">
        <v>34</v>
      </c>
      <c r="L264" s="35">
        <v>200000</v>
      </c>
      <c r="M264" s="6" t="s">
        <v>35</v>
      </c>
      <c r="N264" s="36">
        <v>3500</v>
      </c>
      <c r="O264" s="37">
        <v>0</v>
      </c>
      <c r="P264" s="37">
        <v>0</v>
      </c>
      <c r="Q264" s="37">
        <v>380</v>
      </c>
      <c r="R264" s="37">
        <v>0</v>
      </c>
      <c r="S264" s="37">
        <v>0</v>
      </c>
      <c r="T264" s="37">
        <f t="shared" si="19"/>
        <v>3880</v>
      </c>
      <c r="U264" s="36">
        <v>3500</v>
      </c>
      <c r="V264" s="35">
        <v>0</v>
      </c>
      <c r="W264" s="37">
        <v>130</v>
      </c>
      <c r="X264" s="37">
        <v>0</v>
      </c>
      <c r="Y264" s="37">
        <v>250</v>
      </c>
      <c r="Z264" s="31"/>
    </row>
    <row r="265" spans="1:26" ht="12.6" customHeight="1" x14ac:dyDescent="0.2">
      <c r="A265" s="1" t="s">
        <v>790</v>
      </c>
      <c r="B265" s="1" t="s">
        <v>791</v>
      </c>
      <c r="C265" s="1" t="s">
        <v>142</v>
      </c>
      <c r="F265" s="9" t="str">
        <f>CONCATENATE(B265," Parish ",C265,,IF(ISBLANK(D265),"",", "),D265,IF(ISBLANK(H265),"",H265))</f>
        <v>Grant Parish Law Enforcement District</v>
      </c>
      <c r="G265" s="1" t="s">
        <v>39</v>
      </c>
      <c r="I265" s="2">
        <v>44945</v>
      </c>
      <c r="J265" s="4">
        <v>44952</v>
      </c>
      <c r="K265" s="1" t="s">
        <v>34</v>
      </c>
      <c r="L265" s="35">
        <v>500000</v>
      </c>
      <c r="M265" s="6" t="s">
        <v>67</v>
      </c>
      <c r="N265" s="36">
        <v>8000</v>
      </c>
      <c r="O265" s="37">
        <v>0</v>
      </c>
      <c r="P265" s="37">
        <v>0</v>
      </c>
      <c r="Q265" s="37">
        <v>198</v>
      </c>
      <c r="R265" s="37">
        <v>0</v>
      </c>
      <c r="S265" s="37">
        <v>0</v>
      </c>
      <c r="T265" s="37">
        <f t="shared" si="19"/>
        <v>8198</v>
      </c>
      <c r="U265" s="36">
        <v>8000</v>
      </c>
      <c r="V265" s="35">
        <v>0</v>
      </c>
      <c r="W265" s="37">
        <v>0</v>
      </c>
      <c r="X265" s="37">
        <v>0</v>
      </c>
      <c r="Y265" s="37">
        <v>0</v>
      </c>
      <c r="Z265" s="31"/>
    </row>
    <row r="266" spans="1:26" x14ac:dyDescent="0.2">
      <c r="A266" s="1" t="s">
        <v>792</v>
      </c>
      <c r="B266" s="1" t="s">
        <v>793</v>
      </c>
      <c r="C266" s="1" t="s">
        <v>63</v>
      </c>
      <c r="D266" s="1" t="s">
        <v>794</v>
      </c>
      <c r="F266" s="9" t="str">
        <f>CONCATENATE(B266," Parish ",C266,,IF(ISBLANK(D266),"",", "),D266,IF(ISBLANK(H266),"",H266))</f>
        <v>Jefferson Davis Parish School Board, School District No. 5</v>
      </c>
      <c r="G266" s="1" t="s">
        <v>63</v>
      </c>
      <c r="I266" s="2">
        <v>44614</v>
      </c>
      <c r="J266" s="4">
        <v>44938</v>
      </c>
      <c r="K266" s="1" t="s">
        <v>795</v>
      </c>
      <c r="L266" s="35">
        <v>1475000</v>
      </c>
      <c r="M266" s="6" t="s">
        <v>475</v>
      </c>
      <c r="N266" s="36">
        <v>42019</v>
      </c>
      <c r="O266" s="37">
        <v>0</v>
      </c>
      <c r="P266" s="37">
        <v>0</v>
      </c>
      <c r="Q266" s="37">
        <v>20346</v>
      </c>
      <c r="R266" s="37">
        <v>0</v>
      </c>
      <c r="S266" s="37">
        <v>0</v>
      </c>
      <c r="T266" s="37">
        <f t="shared" si="19"/>
        <v>62365</v>
      </c>
      <c r="U266" s="36">
        <v>22019</v>
      </c>
      <c r="V266" s="35">
        <v>0</v>
      </c>
      <c r="W266" s="37">
        <v>910</v>
      </c>
      <c r="X266" s="37">
        <v>0</v>
      </c>
      <c r="Y266" s="35">
        <v>2581</v>
      </c>
      <c r="Z266" s="31"/>
    </row>
    <row r="267" spans="1:26" x14ac:dyDescent="0.2">
      <c r="A267" s="1" t="s">
        <v>796</v>
      </c>
      <c r="B267" s="1" t="s">
        <v>56</v>
      </c>
      <c r="D267" s="1" t="s">
        <v>801</v>
      </c>
      <c r="F267" s="9" t="str">
        <f t="shared" si="21"/>
        <v xml:space="preserve">Caddo Parish, Fire District No. 1 </v>
      </c>
      <c r="G267" s="1" t="s">
        <v>241</v>
      </c>
      <c r="I267" s="2">
        <v>44945</v>
      </c>
      <c r="J267" s="4">
        <v>44958</v>
      </c>
      <c r="K267" s="1" t="s">
        <v>34</v>
      </c>
      <c r="L267" s="35">
        <v>528000</v>
      </c>
      <c r="M267" s="6" t="s">
        <v>35</v>
      </c>
      <c r="N267" s="36">
        <v>9682</v>
      </c>
      <c r="O267" s="37">
        <v>0</v>
      </c>
      <c r="P267" s="37">
        <v>0</v>
      </c>
      <c r="Q267" s="37">
        <v>1574</v>
      </c>
      <c r="R267" s="37">
        <v>0</v>
      </c>
      <c r="S267" s="37">
        <v>0</v>
      </c>
      <c r="T267" s="37">
        <f t="shared" si="19"/>
        <v>11256</v>
      </c>
      <c r="U267" s="36">
        <v>9682</v>
      </c>
      <c r="V267" s="35">
        <v>0</v>
      </c>
      <c r="W267" s="37">
        <v>342</v>
      </c>
      <c r="X267" s="37">
        <v>0</v>
      </c>
      <c r="Y267" s="35">
        <v>1000</v>
      </c>
      <c r="Z267" s="31"/>
    </row>
    <row r="268" spans="1:26" x14ac:dyDescent="0.2">
      <c r="A268" s="1" t="s">
        <v>797</v>
      </c>
      <c r="B268" s="1" t="s">
        <v>92</v>
      </c>
      <c r="C268" s="1" t="s">
        <v>130</v>
      </c>
      <c r="F268" s="9" t="str">
        <f>CONCATENATE(B268," Parish, ",C268,,IF(ISBLANK(D268),"",", "),D268,IF(ISBLANK(H268),"",H268))</f>
        <v>Orleans Parish, City of New Orleans</v>
      </c>
      <c r="G268" s="1" t="s">
        <v>39</v>
      </c>
      <c r="I268" s="2">
        <v>44854</v>
      </c>
      <c r="J268" s="4">
        <v>44902</v>
      </c>
      <c r="K268" s="1" t="s">
        <v>34</v>
      </c>
      <c r="L268" s="35">
        <v>45000000</v>
      </c>
      <c r="M268" s="6" t="s">
        <v>35</v>
      </c>
      <c r="N268" s="36">
        <v>101151</v>
      </c>
      <c r="O268" s="37">
        <v>0</v>
      </c>
      <c r="P268" s="37">
        <v>0</v>
      </c>
      <c r="Q268" s="37">
        <v>104575</v>
      </c>
      <c r="R268" s="37">
        <v>0</v>
      </c>
      <c r="S268" s="37">
        <v>0</v>
      </c>
      <c r="T268" s="37">
        <f t="shared" si="19"/>
        <v>205726</v>
      </c>
      <c r="U268" s="36">
        <f>53273+27878</f>
        <v>81151</v>
      </c>
      <c r="V268" s="35">
        <v>0</v>
      </c>
      <c r="W268" s="37">
        <v>22025</v>
      </c>
      <c r="X268" s="37">
        <v>0</v>
      </c>
      <c r="Y268" s="37">
        <f>51772+27878</f>
        <v>79650</v>
      </c>
      <c r="Z268" s="31"/>
    </row>
    <row r="269" spans="1:26" x14ac:dyDescent="0.2">
      <c r="A269" s="1" t="s">
        <v>798</v>
      </c>
      <c r="B269" s="1" t="s">
        <v>124</v>
      </c>
      <c r="C269" s="1" t="s">
        <v>232</v>
      </c>
      <c r="F269" s="9" t="str">
        <f>CONCATENATE(C269,,IF(ISBLANK(D269),"",", "),D269,IF(ISBLANK(H269),"",H269))</f>
        <v>Louisiana Housing Corporation (Home Ownership Program)</v>
      </c>
      <c r="G269" s="1" t="s">
        <v>242</v>
      </c>
      <c r="H269" s="1" t="s">
        <v>157</v>
      </c>
      <c r="I269" s="2">
        <v>44882</v>
      </c>
      <c r="J269" s="4">
        <v>44917</v>
      </c>
      <c r="K269" s="1" t="s">
        <v>40</v>
      </c>
      <c r="L269" s="35">
        <v>40000000</v>
      </c>
      <c r="M269" s="6" t="s">
        <v>35</v>
      </c>
      <c r="N269" s="36">
        <v>145400</v>
      </c>
      <c r="O269" s="37">
        <v>283049</v>
      </c>
      <c r="P269" s="37">
        <v>0</v>
      </c>
      <c r="Q269" s="37">
        <v>163775</v>
      </c>
      <c r="R269" s="37">
        <v>0</v>
      </c>
      <c r="S269" s="37">
        <v>0</v>
      </c>
      <c r="T269" s="37">
        <f t="shared" si="19"/>
        <v>592224</v>
      </c>
      <c r="U269" s="36">
        <v>78400</v>
      </c>
      <c r="V269" s="35">
        <v>28500</v>
      </c>
      <c r="W269" s="37">
        <v>19775</v>
      </c>
      <c r="X269" s="37">
        <v>0</v>
      </c>
      <c r="Y269" s="35">
        <v>80000</v>
      </c>
      <c r="Z269" s="31"/>
    </row>
    <row r="270" spans="1:26" x14ac:dyDescent="0.2">
      <c r="A270" s="1" t="s">
        <v>799</v>
      </c>
      <c r="B270" s="1" t="s">
        <v>284</v>
      </c>
      <c r="F270" s="9" t="str">
        <f>CONCATENATE(B270," Parish, ",C270,,IF(ISBLANK(D270),"",", "),D270,IF(ISBLANK(H270),"",H270))</f>
        <v>DeSoto Parish, International Paper Company Project</v>
      </c>
      <c r="G270" s="1" t="s">
        <v>7</v>
      </c>
      <c r="H270" s="1" t="s">
        <v>800</v>
      </c>
      <c r="I270" s="2">
        <v>44791</v>
      </c>
      <c r="J270" s="4">
        <v>44805</v>
      </c>
      <c r="K270" s="1" t="s">
        <v>34</v>
      </c>
      <c r="L270" s="35">
        <v>5000000</v>
      </c>
      <c r="M270" s="6" t="s">
        <v>43</v>
      </c>
      <c r="N270" s="36">
        <v>115834</v>
      </c>
      <c r="O270" s="37">
        <v>5000</v>
      </c>
      <c r="P270" s="37">
        <v>0</v>
      </c>
      <c r="Q270" s="37">
        <v>9750</v>
      </c>
      <c r="R270" s="37">
        <v>0</v>
      </c>
      <c r="S270" s="37">
        <v>0</v>
      </c>
      <c r="T270" s="37">
        <f t="shared" si="19"/>
        <v>130584</v>
      </c>
      <c r="U270" s="36">
        <v>18500</v>
      </c>
      <c r="V270" s="35">
        <v>0</v>
      </c>
      <c r="W270" s="37">
        <v>6250</v>
      </c>
      <c r="X270" s="37">
        <v>0</v>
      </c>
      <c r="Y270" s="35">
        <v>0</v>
      </c>
      <c r="Z270" s="31"/>
    </row>
    <row r="271" spans="1:26" x14ac:dyDescent="0.2">
      <c r="A271" s="1" t="s">
        <v>802</v>
      </c>
      <c r="B271" s="1" t="s">
        <v>206</v>
      </c>
      <c r="C271" s="1" t="s">
        <v>757</v>
      </c>
      <c r="F271" s="9" t="str">
        <f t="shared" si="21"/>
        <v>Lafayette Parish School Board</v>
      </c>
      <c r="G271" s="1" t="s">
        <v>63</v>
      </c>
      <c r="I271" s="2">
        <v>44854</v>
      </c>
      <c r="J271" s="4">
        <v>44972</v>
      </c>
      <c r="K271" s="1" t="s">
        <v>40</v>
      </c>
      <c r="L271" s="35">
        <v>162985000</v>
      </c>
      <c r="M271" s="6" t="s">
        <v>35</v>
      </c>
      <c r="N271" s="36">
        <v>199325</v>
      </c>
      <c r="O271" s="37">
        <v>937164</v>
      </c>
      <c r="P271" s="37">
        <v>0</v>
      </c>
      <c r="Q271" s="37">
        <v>257703</v>
      </c>
      <c r="R271" s="37">
        <v>0</v>
      </c>
      <c r="S271" s="37">
        <v>0</v>
      </c>
      <c r="T271" s="37">
        <f t="shared" si="19"/>
        <v>1394192</v>
      </c>
      <c r="U271" s="36">
        <v>169325</v>
      </c>
      <c r="V271" s="35">
        <v>937164</v>
      </c>
      <c r="W271" s="37">
        <v>63820</v>
      </c>
      <c r="X271" s="37">
        <v>0</v>
      </c>
      <c r="Y271" s="35">
        <v>95000</v>
      </c>
      <c r="Z271" s="31"/>
    </row>
    <row r="272" spans="1:26" x14ac:dyDescent="0.2">
      <c r="A272" s="1" t="s">
        <v>803</v>
      </c>
      <c r="B272" s="1" t="s">
        <v>87</v>
      </c>
      <c r="C272" s="1" t="s">
        <v>88</v>
      </c>
      <c r="F272" s="9" t="str">
        <f>CONCATENATE(B272," Parish ",C272,,IF(ISBLANK(D272),"",", "),D272,IF(ISBLANK(H272),"",H272))</f>
        <v>Tensas Parish Police Jury</v>
      </c>
      <c r="G272" s="1" t="s">
        <v>7</v>
      </c>
      <c r="I272" s="2">
        <v>44945</v>
      </c>
      <c r="J272" s="4">
        <v>44986</v>
      </c>
      <c r="K272" s="1" t="s">
        <v>34</v>
      </c>
      <c r="L272" s="35">
        <v>400000</v>
      </c>
      <c r="M272" s="6" t="s">
        <v>67</v>
      </c>
      <c r="N272" s="36">
        <v>4128</v>
      </c>
      <c r="O272" s="37">
        <v>0</v>
      </c>
      <c r="P272" s="37">
        <v>0</v>
      </c>
      <c r="Q272" s="37">
        <v>1000</v>
      </c>
      <c r="R272" s="37">
        <v>0</v>
      </c>
      <c r="S272" s="37">
        <v>0</v>
      </c>
      <c r="T272" s="37">
        <f t="shared" si="19"/>
        <v>5128</v>
      </c>
      <c r="U272" s="36">
        <v>4128</v>
      </c>
      <c r="V272" s="35">
        <v>0</v>
      </c>
      <c r="W272" s="37">
        <v>0</v>
      </c>
      <c r="X272" s="37">
        <v>0</v>
      </c>
      <c r="Y272" s="35">
        <v>0</v>
      </c>
      <c r="Z272" s="31"/>
    </row>
    <row r="273" spans="1:26" x14ac:dyDescent="0.2">
      <c r="A273" s="1" t="s">
        <v>804</v>
      </c>
      <c r="B273" s="1" t="s">
        <v>78</v>
      </c>
      <c r="C273" s="1" t="s">
        <v>805</v>
      </c>
      <c r="F273" s="9" t="str">
        <f>CONCATENATE(B273," Parish, ",C273,,IF(ISBLANK(D273),"",", "),D273,IF(ISBLANK(H273),"",H273))</f>
        <v>St. Landry Parish, Town of Sunset</v>
      </c>
      <c r="G273" s="1" t="s">
        <v>39</v>
      </c>
      <c r="I273" s="2">
        <v>44301</v>
      </c>
      <c r="J273" s="4">
        <v>45276</v>
      </c>
      <c r="K273" s="1" t="s">
        <v>34</v>
      </c>
      <c r="L273" s="35">
        <v>3016000</v>
      </c>
      <c r="M273" s="6" t="s">
        <v>35</v>
      </c>
      <c r="N273" s="36">
        <v>39412</v>
      </c>
      <c r="O273" s="37">
        <v>0</v>
      </c>
      <c r="P273" s="37">
        <v>0</v>
      </c>
      <c r="Q273" s="37">
        <v>6860</v>
      </c>
      <c r="R273" s="37">
        <v>325430</v>
      </c>
      <c r="S273" s="37">
        <v>0</v>
      </c>
      <c r="T273" s="37">
        <f t="shared" si="19"/>
        <v>371702</v>
      </c>
      <c r="U273" s="36">
        <v>32800</v>
      </c>
      <c r="V273" s="35">
        <v>0</v>
      </c>
      <c r="W273" s="37">
        <v>1859.6</v>
      </c>
      <c r="X273" s="37">
        <v>0</v>
      </c>
      <c r="Y273" s="35">
        <v>0</v>
      </c>
      <c r="Z273" s="31"/>
    </row>
    <row r="274" spans="1:26" x14ac:dyDescent="0.2">
      <c r="A274" s="1" t="s">
        <v>806</v>
      </c>
      <c r="B274" s="1" t="s">
        <v>189</v>
      </c>
      <c r="C274" s="1" t="s">
        <v>891</v>
      </c>
      <c r="F274" s="9" t="str">
        <f>CONCATENATE(B274," Parish",C274,,IF(ISBLANK(D274),"",", "),D274,IF(ISBLANK(H274),"",H274))</f>
        <v>Jefferson Parish Council (DNR Revolving Loan Program)</v>
      </c>
      <c r="G274" s="1" t="s">
        <v>7</v>
      </c>
      <c r="H274" s="1" t="s">
        <v>890</v>
      </c>
      <c r="I274" s="2">
        <v>44945</v>
      </c>
      <c r="J274" s="4">
        <v>44964</v>
      </c>
      <c r="K274" s="1" t="s">
        <v>34</v>
      </c>
      <c r="L274" s="35">
        <v>1400000</v>
      </c>
      <c r="M274" s="6" t="s">
        <v>35</v>
      </c>
      <c r="N274" s="36">
        <v>22125</v>
      </c>
      <c r="O274" s="37">
        <v>0</v>
      </c>
      <c r="P274" s="37">
        <v>0</v>
      </c>
      <c r="Q274" s="37">
        <v>35365</v>
      </c>
      <c r="R274" s="37">
        <v>0</v>
      </c>
      <c r="S274" s="37">
        <v>0</v>
      </c>
      <c r="T274" s="37">
        <f t="shared" si="19"/>
        <v>57490</v>
      </c>
      <c r="U274" s="36">
        <v>22125</v>
      </c>
      <c r="V274" s="35">
        <v>0</v>
      </c>
      <c r="W274" s="37">
        <v>865</v>
      </c>
      <c r="X274" s="37">
        <v>0</v>
      </c>
      <c r="Y274" s="35">
        <v>5000</v>
      </c>
      <c r="Z274" s="31"/>
    </row>
    <row r="275" spans="1:26" x14ac:dyDescent="0.2">
      <c r="A275" s="1" t="s">
        <v>807</v>
      </c>
      <c r="B275" s="1" t="s">
        <v>92</v>
      </c>
      <c r="C275" s="1" t="s">
        <v>232</v>
      </c>
      <c r="F275" s="9" t="str">
        <f>CONCATENATE(C275,,IF(ISBLANK(D275),"",", "),D275,IF(ISBLANK(H275),"",H275))</f>
        <v>Louisiana Housing Corporation (Peace Lake Towers Apartments Project)</v>
      </c>
      <c r="G275" s="1" t="s">
        <v>242</v>
      </c>
      <c r="H275" s="1" t="s">
        <v>875</v>
      </c>
      <c r="I275" s="2">
        <v>44819</v>
      </c>
      <c r="J275" s="4">
        <v>45266</v>
      </c>
      <c r="K275" s="1" t="s">
        <v>34</v>
      </c>
      <c r="L275" s="35">
        <v>2500000</v>
      </c>
      <c r="M275" s="6" t="s">
        <v>35</v>
      </c>
      <c r="N275" s="36">
        <v>48875</v>
      </c>
      <c r="O275" s="37">
        <v>10000</v>
      </c>
      <c r="P275" s="37">
        <v>0</v>
      </c>
      <c r="Q275" s="37">
        <v>52125</v>
      </c>
      <c r="R275" s="37">
        <v>199681</v>
      </c>
      <c r="S275" s="37">
        <v>311000</v>
      </c>
      <c r="T275" s="37">
        <f t="shared" si="19"/>
        <v>621681</v>
      </c>
      <c r="U275" s="36">
        <v>33875</v>
      </c>
      <c r="V275" s="35">
        <v>5000</v>
      </c>
      <c r="W275" s="37">
        <v>3125</v>
      </c>
      <c r="X275" s="37">
        <v>2500</v>
      </c>
      <c r="Y275" s="35">
        <v>5000</v>
      </c>
      <c r="Z275" s="31"/>
    </row>
    <row r="276" spans="1:26" x14ac:dyDescent="0.2">
      <c r="A276" s="1" t="s">
        <v>808</v>
      </c>
      <c r="B276" s="1" t="s">
        <v>97</v>
      </c>
      <c r="C276" s="1" t="s">
        <v>809</v>
      </c>
      <c r="F276" s="9" t="str">
        <f>CONCATENATE(B276," Parish, ",C276,,IF(ISBLANK(D276),"",", "),D276,IF(ISBLANK(H276),"",H276))</f>
        <v>East Baton Rouge Parish, City of Zachary</v>
      </c>
      <c r="G276" s="1" t="s">
        <v>39</v>
      </c>
      <c r="I276" s="2">
        <v>44882</v>
      </c>
      <c r="J276" s="4">
        <v>44895</v>
      </c>
      <c r="K276" s="1" t="s">
        <v>34</v>
      </c>
      <c r="L276" s="35">
        <v>8100000</v>
      </c>
      <c r="M276" s="6" t="s">
        <v>35</v>
      </c>
      <c r="N276" s="36">
        <v>45725</v>
      </c>
      <c r="O276" s="37">
        <v>42000</v>
      </c>
      <c r="P276" s="37">
        <v>0</v>
      </c>
      <c r="Q276" s="37">
        <v>5780</v>
      </c>
      <c r="R276" s="37">
        <v>0</v>
      </c>
      <c r="S276" s="37">
        <v>0</v>
      </c>
      <c r="T276" s="37">
        <f t="shared" si="19"/>
        <v>93505</v>
      </c>
      <c r="U276" s="36">
        <v>45725</v>
      </c>
      <c r="V276" s="35">
        <v>0</v>
      </c>
      <c r="W276" s="37">
        <v>4730</v>
      </c>
      <c r="X276" s="37">
        <v>0</v>
      </c>
      <c r="Y276" s="37">
        <v>0</v>
      </c>
      <c r="Z276" s="31"/>
    </row>
    <row r="277" spans="1:26" x14ac:dyDescent="0.2">
      <c r="A277" s="1" t="s">
        <v>810</v>
      </c>
      <c r="B277" s="1" t="s">
        <v>92</v>
      </c>
      <c r="C277" s="1" t="s">
        <v>151</v>
      </c>
      <c r="F277" s="9" t="str">
        <f>CONCATENATE(C277,,IF(ISBLANK(D277),"",", "),D277,IF(ISBLANK(H277),"",H277))</f>
        <v>Louisiana Public Facilities Authority (Tulane University of Louisiana Project)</v>
      </c>
      <c r="G277" s="1" t="s">
        <v>242</v>
      </c>
      <c r="H277" s="1" t="s">
        <v>876</v>
      </c>
      <c r="I277" s="2">
        <v>43755</v>
      </c>
      <c r="J277" s="4">
        <v>44958</v>
      </c>
      <c r="K277" s="1" t="s">
        <v>40</v>
      </c>
      <c r="L277" s="35">
        <v>162390000</v>
      </c>
      <c r="M277" s="6" t="s">
        <v>239</v>
      </c>
      <c r="N277" s="36">
        <v>829820</v>
      </c>
      <c r="O277" s="37">
        <v>1092047</v>
      </c>
      <c r="P277" s="37">
        <v>0</v>
      </c>
      <c r="Q277" s="37">
        <v>1171150</v>
      </c>
      <c r="R277" s="37">
        <v>0</v>
      </c>
      <c r="S277" s="37">
        <v>0</v>
      </c>
      <c r="T277" s="37">
        <f t="shared" si="19"/>
        <v>3093017</v>
      </c>
      <c r="U277" s="36">
        <v>297000</v>
      </c>
      <c r="V277" s="35">
        <v>176820</v>
      </c>
      <c r="W277" s="37">
        <v>343789</v>
      </c>
      <c r="X277" s="37">
        <v>176358</v>
      </c>
      <c r="Y277" s="35">
        <v>197500</v>
      </c>
      <c r="Z277" s="31" t="s">
        <v>47</v>
      </c>
    </row>
    <row r="278" spans="1:26" x14ac:dyDescent="0.2">
      <c r="A278" s="1" t="s">
        <v>811</v>
      </c>
      <c r="B278" s="1" t="s">
        <v>331</v>
      </c>
      <c r="C278" s="1" t="s">
        <v>812</v>
      </c>
      <c r="F278" s="9" t="str">
        <f>CONCATENATE(B278," Parish, ",C278,,IF(ISBLANK(D278),"",", "),D278,IF(ISBLANK(H278),"",H278))</f>
        <v>Allen Parish, City of Oakdale</v>
      </c>
      <c r="G278" s="1" t="s">
        <v>39</v>
      </c>
      <c r="I278" s="2">
        <v>44700</v>
      </c>
      <c r="J278" s="4">
        <v>44707</v>
      </c>
      <c r="K278" s="1" t="s">
        <v>34</v>
      </c>
      <c r="L278" s="35">
        <v>150000</v>
      </c>
      <c r="M278" s="6" t="s">
        <v>35</v>
      </c>
      <c r="N278" s="36">
        <v>3750</v>
      </c>
      <c r="O278" s="37">
        <v>0</v>
      </c>
      <c r="P278" s="37">
        <v>0</v>
      </c>
      <c r="Q278" s="37">
        <v>350</v>
      </c>
      <c r="R278" s="37">
        <v>0</v>
      </c>
      <c r="S278" s="37">
        <v>0</v>
      </c>
      <c r="T278" s="37">
        <f t="shared" si="19"/>
        <v>4100</v>
      </c>
      <c r="U278" s="36">
        <v>3750</v>
      </c>
      <c r="V278" s="35">
        <v>0</v>
      </c>
      <c r="W278" s="37">
        <v>100</v>
      </c>
      <c r="X278" s="37">
        <v>0</v>
      </c>
      <c r="Y278" s="35">
        <v>0</v>
      </c>
      <c r="Z278" s="31"/>
    </row>
    <row r="279" spans="1:26" x14ac:dyDescent="0.2">
      <c r="A279" s="1" t="s">
        <v>70</v>
      </c>
      <c r="B279" s="1" t="s">
        <v>892</v>
      </c>
      <c r="C279" s="1" t="s">
        <v>66</v>
      </c>
      <c r="F279" s="9" t="str">
        <f>CONCATENATE(B279,C279,,IF(ISBLANK(D279),"",", "),D279,IF(ISBLANK(H279),"",H279))</f>
        <v>St. John the Baptist Parish Council</v>
      </c>
      <c r="G279" s="1" t="s">
        <v>7</v>
      </c>
      <c r="I279" s="2">
        <v>44546</v>
      </c>
      <c r="J279" s="4">
        <v>44964</v>
      </c>
      <c r="K279" s="1" t="s">
        <v>34</v>
      </c>
      <c r="L279" s="35">
        <v>30000000</v>
      </c>
      <c r="M279" s="6" t="s">
        <v>35</v>
      </c>
      <c r="N279" s="36">
        <v>109900</v>
      </c>
      <c r="O279" s="37">
        <v>120000</v>
      </c>
      <c r="P279" s="37">
        <v>0</v>
      </c>
      <c r="Q279" s="37">
        <v>134050</v>
      </c>
      <c r="R279" s="37">
        <v>0</v>
      </c>
      <c r="S279" s="37">
        <v>0</v>
      </c>
      <c r="T279" s="37">
        <f t="shared" si="19"/>
        <v>363950</v>
      </c>
      <c r="U279" s="36">
        <v>90900</v>
      </c>
      <c r="V279" s="35">
        <v>15000</v>
      </c>
      <c r="W279" s="37">
        <v>30550</v>
      </c>
      <c r="X279" s="37">
        <v>0</v>
      </c>
      <c r="Y279" s="35">
        <v>100000</v>
      </c>
      <c r="Z279" s="31" t="s">
        <v>47</v>
      </c>
    </row>
    <row r="280" spans="1:26" x14ac:dyDescent="0.2">
      <c r="A280" s="1" t="s">
        <v>813</v>
      </c>
      <c r="B280" s="1" t="s">
        <v>285</v>
      </c>
      <c r="C280" s="1" t="s">
        <v>814</v>
      </c>
      <c r="F280" s="9" t="str">
        <f>CONCATENATE(B280," Parish, ",C280,,IF(ISBLANK(D280),"",", "),D280,IF(ISBLANK(H280),"",H280))</f>
        <v>Winn Parish, City of Winnfield</v>
      </c>
      <c r="G280" s="1" t="s">
        <v>39</v>
      </c>
      <c r="I280" s="2">
        <v>44672</v>
      </c>
      <c r="J280" s="4">
        <v>44957</v>
      </c>
      <c r="K280" s="1" t="s">
        <v>34</v>
      </c>
      <c r="L280" s="35">
        <v>1900000</v>
      </c>
      <c r="M280" s="6" t="s">
        <v>35</v>
      </c>
      <c r="N280" s="36">
        <v>25345</v>
      </c>
      <c r="O280" s="37">
        <v>0</v>
      </c>
      <c r="P280" s="37">
        <v>0</v>
      </c>
      <c r="Q280" s="37">
        <v>4165</v>
      </c>
      <c r="R280" s="37">
        <v>224000</v>
      </c>
      <c r="S280" s="37">
        <v>0</v>
      </c>
      <c r="T280" s="37">
        <f t="shared" si="19"/>
        <v>253510</v>
      </c>
      <c r="U280" s="36">
        <v>21195</v>
      </c>
      <c r="V280" s="35">
        <v>0</v>
      </c>
      <c r="W280" s="37">
        <v>1165</v>
      </c>
      <c r="X280" s="37">
        <v>0</v>
      </c>
      <c r="Y280" s="35">
        <v>0</v>
      </c>
      <c r="Z280" s="31"/>
    </row>
    <row r="281" spans="1:26" x14ac:dyDescent="0.2">
      <c r="A281" s="1" t="s">
        <v>815</v>
      </c>
      <c r="B281" s="1" t="s">
        <v>816</v>
      </c>
      <c r="C281" s="1" t="s">
        <v>63</v>
      </c>
      <c r="F281" s="9" t="str">
        <f>CONCATENATE(B281," Parish ",C281,,IF(ISBLANK(D281),"",", "),D281,IF(ISBLANK(H281),"",H281))</f>
        <v>East Carroll Parish School Board</v>
      </c>
      <c r="G281" s="1" t="s">
        <v>63</v>
      </c>
      <c r="I281" s="2">
        <v>44854</v>
      </c>
      <c r="J281" s="4">
        <v>44880</v>
      </c>
      <c r="K281" s="1" t="s">
        <v>34</v>
      </c>
      <c r="L281" s="35">
        <v>2000000</v>
      </c>
      <c r="M281" s="6" t="s">
        <v>35</v>
      </c>
      <c r="N281" s="36">
        <v>37625</v>
      </c>
      <c r="O281" s="37">
        <v>20000</v>
      </c>
      <c r="P281" s="37">
        <v>0</v>
      </c>
      <c r="Q281" s="37">
        <v>9908</v>
      </c>
      <c r="R281" s="37">
        <v>0</v>
      </c>
      <c r="S281" s="37">
        <v>0</v>
      </c>
      <c r="T281" s="37">
        <f t="shared" si="19"/>
        <v>67533</v>
      </c>
      <c r="U281" s="36">
        <v>27625</v>
      </c>
      <c r="V281" s="35">
        <v>0</v>
      </c>
      <c r="W281" s="37">
        <v>1225</v>
      </c>
      <c r="X281" s="37">
        <v>0</v>
      </c>
      <c r="Y281" s="35">
        <v>8000</v>
      </c>
      <c r="Z281" s="31"/>
    </row>
    <row r="282" spans="1:26" x14ac:dyDescent="0.2">
      <c r="A282" s="1" t="s">
        <v>817</v>
      </c>
      <c r="B282" s="1" t="s">
        <v>459</v>
      </c>
      <c r="D282" s="1" t="s">
        <v>818</v>
      </c>
      <c r="F282" s="9" t="str">
        <f t="shared" si="21"/>
        <v>West Feliciana  Parish, Consolidated Waterworks District No. 13</v>
      </c>
      <c r="G282" s="1" t="s">
        <v>241</v>
      </c>
      <c r="I282" s="2">
        <v>43447</v>
      </c>
      <c r="J282" s="4">
        <v>44966</v>
      </c>
      <c r="K282" s="1" t="s">
        <v>34</v>
      </c>
      <c r="L282" s="35">
        <v>4240000</v>
      </c>
      <c r="M282" s="6" t="s">
        <v>35</v>
      </c>
      <c r="N282" s="36">
        <v>36013</v>
      </c>
      <c r="O282" s="37">
        <v>0</v>
      </c>
      <c r="P282" s="37">
        <v>0</v>
      </c>
      <c r="Q282" s="37">
        <v>7569</v>
      </c>
      <c r="R282" s="37">
        <v>944939</v>
      </c>
      <c r="S282" s="37">
        <v>0</v>
      </c>
      <c r="T282" s="37">
        <f t="shared" si="19"/>
        <v>988521</v>
      </c>
      <c r="U282" s="36">
        <v>36013</v>
      </c>
      <c r="V282" s="35">
        <v>0</v>
      </c>
      <c r="W282" s="37">
        <v>2569</v>
      </c>
      <c r="X282" s="37">
        <v>0</v>
      </c>
      <c r="Y282" s="35">
        <v>0</v>
      </c>
      <c r="Z282" s="31"/>
    </row>
    <row r="283" spans="1:26" x14ac:dyDescent="0.2">
      <c r="A283" s="1" t="s">
        <v>819</v>
      </c>
      <c r="B283" s="1" t="s">
        <v>69</v>
      </c>
      <c r="C283" s="1" t="s">
        <v>142</v>
      </c>
      <c r="F283" s="9" t="str">
        <f>CONCATENATE(B283," Parish ",C283,,IF(ISBLANK(D283),"",", "),D283,IF(ISBLANK(H283),"",H283))</f>
        <v>Lafourche Parish Law Enforcement District</v>
      </c>
      <c r="G283" s="1" t="s">
        <v>39</v>
      </c>
      <c r="I283" s="2">
        <v>44728</v>
      </c>
      <c r="J283" s="4">
        <v>44790</v>
      </c>
      <c r="K283" s="1" t="s">
        <v>34</v>
      </c>
      <c r="L283" s="35">
        <v>5000000</v>
      </c>
      <c r="M283" s="6" t="s">
        <v>67</v>
      </c>
      <c r="N283" s="36">
        <v>5000</v>
      </c>
      <c r="O283" s="37">
        <v>0</v>
      </c>
      <c r="P283" s="37">
        <v>0</v>
      </c>
      <c r="Q283" s="37">
        <v>5525</v>
      </c>
      <c r="R283" s="37">
        <v>0</v>
      </c>
      <c r="S283" s="37">
        <v>0</v>
      </c>
      <c r="T283" s="37">
        <f t="shared" si="19"/>
        <v>10525</v>
      </c>
      <c r="U283" s="36">
        <v>5000</v>
      </c>
      <c r="V283" s="35">
        <v>0</v>
      </c>
      <c r="W283" s="37">
        <v>3025</v>
      </c>
      <c r="X283" s="37">
        <v>0</v>
      </c>
      <c r="Y283" s="35">
        <v>0</v>
      </c>
      <c r="Z283" s="31"/>
    </row>
    <row r="284" spans="1:26" x14ac:dyDescent="0.2">
      <c r="A284" s="1" t="s">
        <v>820</v>
      </c>
      <c r="B284" s="1" t="s">
        <v>124</v>
      </c>
      <c r="C284" s="1" t="s">
        <v>583</v>
      </c>
      <c r="F284" s="9" t="str">
        <f>CONCATENATE(C284,,IF(ISBLANK(D284),"",", "),D284,IF(ISBLANK(H284),"",H284))</f>
        <v>Louisiana Community Development Authority (Caddo-Bossier Parishes Port Commission Project)</v>
      </c>
      <c r="G284" s="1" t="s">
        <v>242</v>
      </c>
      <c r="H284" s="1" t="s">
        <v>877</v>
      </c>
      <c r="I284" s="2">
        <v>44910</v>
      </c>
      <c r="J284" s="4">
        <v>45001</v>
      </c>
      <c r="K284" s="1" t="s">
        <v>34</v>
      </c>
      <c r="L284" s="35">
        <v>13220000</v>
      </c>
      <c r="M284" s="6" t="s">
        <v>35</v>
      </c>
      <c r="N284" s="36">
        <v>110965</v>
      </c>
      <c r="O284" s="37">
        <v>66100</v>
      </c>
      <c r="P284" s="37">
        <v>0</v>
      </c>
      <c r="Q284" s="37">
        <v>43852</v>
      </c>
      <c r="R284" s="37">
        <v>0</v>
      </c>
      <c r="S284" s="37">
        <v>0</v>
      </c>
      <c r="T284" s="37">
        <f t="shared" si="19"/>
        <v>220917</v>
      </c>
      <c r="U284" s="36">
        <v>58965</v>
      </c>
      <c r="V284" s="35">
        <v>27000</v>
      </c>
      <c r="W284" s="37">
        <v>7385</v>
      </c>
      <c r="X284" s="37">
        <v>6610</v>
      </c>
      <c r="Y284" s="35">
        <v>26440</v>
      </c>
      <c r="Z284" s="31"/>
    </row>
    <row r="285" spans="1:26" x14ac:dyDescent="0.2">
      <c r="A285" s="1" t="s">
        <v>821</v>
      </c>
      <c r="B285" s="1" t="s">
        <v>135</v>
      </c>
      <c r="C285" s="1" t="s">
        <v>822</v>
      </c>
      <c r="F285" s="9" t="str">
        <f>CONCATENATE(B285," Parish, ",C285,,IF(ISBLANK(D285),"",", "),D285,IF(ISBLANK(H285),"",H285))</f>
        <v>Tangipahoa Parish, Town of Amite</v>
      </c>
      <c r="G285" s="1" t="s">
        <v>39</v>
      </c>
      <c r="I285" s="2">
        <v>44945</v>
      </c>
      <c r="J285" s="4">
        <v>45020</v>
      </c>
      <c r="K285" s="1" t="s">
        <v>34</v>
      </c>
      <c r="L285" s="35">
        <v>2000000</v>
      </c>
      <c r="M285" s="6" t="s">
        <v>35</v>
      </c>
      <c r="N285" s="36">
        <v>26625</v>
      </c>
      <c r="O285" s="37">
        <v>0</v>
      </c>
      <c r="P285" s="37">
        <v>0</v>
      </c>
      <c r="Q285" s="37">
        <v>2375</v>
      </c>
      <c r="R285" s="37">
        <v>0</v>
      </c>
      <c r="S285" s="37">
        <v>0</v>
      </c>
      <c r="T285" s="37">
        <f t="shared" si="19"/>
        <v>29000</v>
      </c>
      <c r="U285" s="36">
        <v>26625</v>
      </c>
      <c r="V285" s="35">
        <v>0</v>
      </c>
      <c r="W285" s="37">
        <v>1125</v>
      </c>
      <c r="X285" s="37">
        <v>0</v>
      </c>
      <c r="Y285" s="35">
        <v>0</v>
      </c>
      <c r="Z285" s="31"/>
    </row>
    <row r="286" spans="1:26" x14ac:dyDescent="0.2">
      <c r="A286" s="1" t="s">
        <v>823</v>
      </c>
      <c r="B286" s="1" t="s">
        <v>124</v>
      </c>
      <c r="C286" s="1" t="s">
        <v>583</v>
      </c>
      <c r="F286" s="9" t="str">
        <f>CONCATENATE(C286,,IF(ISBLANK(D286),"",", "),D286,IF(ISBLANK(H286),"",H286))</f>
        <v>Louisiana Community Development Authority (Louisiana Insurance Guaranty Association Project)</v>
      </c>
      <c r="G286" s="1" t="s">
        <v>242</v>
      </c>
      <c r="H286" s="1" t="s">
        <v>584</v>
      </c>
      <c r="I286" s="2">
        <v>44763</v>
      </c>
      <c r="J286" s="4">
        <v>44895</v>
      </c>
      <c r="K286" s="1" t="s">
        <v>40</v>
      </c>
      <c r="L286" s="35">
        <v>458000000</v>
      </c>
      <c r="M286" s="6" t="s">
        <v>35</v>
      </c>
      <c r="N286" s="36">
        <f>939810-N254</f>
        <v>643900</v>
      </c>
      <c r="O286" s="37">
        <f>1544633-O254</f>
        <v>1189633</v>
      </c>
      <c r="P286" s="37">
        <v>0</v>
      </c>
      <c r="Q286" s="37">
        <f>734465-Q254</f>
        <v>629990</v>
      </c>
      <c r="R286" s="37">
        <v>0</v>
      </c>
      <c r="S286" s="37">
        <v>0</v>
      </c>
      <c r="T286" s="37">
        <f t="shared" si="19"/>
        <v>2463523</v>
      </c>
      <c r="U286" s="36">
        <f>546800-U254</f>
        <v>389400</v>
      </c>
      <c r="V286" s="35">
        <v>208600</v>
      </c>
      <c r="W286" s="37">
        <f>223550-W254</f>
        <v>167075</v>
      </c>
      <c r="X286" s="37">
        <f>150000-X254</f>
        <v>114500</v>
      </c>
      <c r="Y286" s="35">
        <v>0</v>
      </c>
      <c r="Z286" s="31" t="s">
        <v>47</v>
      </c>
    </row>
    <row r="287" spans="1:26" x14ac:dyDescent="0.2">
      <c r="A287" s="1" t="s">
        <v>824</v>
      </c>
      <c r="B287" s="1" t="s">
        <v>825</v>
      </c>
      <c r="C287" s="1" t="s">
        <v>826</v>
      </c>
      <c r="F287" s="9" t="str">
        <f>CONCATENATE(B287," Parish, ",C287,,IF(ISBLANK(D287),"",", "),D287,IF(ISBLANK(H287),"",H287))</f>
        <v>Catahoula Parish, Village of Harrisonburg (LDH Program)</v>
      </c>
      <c r="G287" s="1" t="s">
        <v>39</v>
      </c>
      <c r="H287" s="1" t="s">
        <v>295</v>
      </c>
      <c r="I287" s="2">
        <v>44700</v>
      </c>
      <c r="J287" s="4">
        <v>44911</v>
      </c>
      <c r="K287" s="1" t="s">
        <v>34</v>
      </c>
      <c r="L287" s="35">
        <v>3500000</v>
      </c>
      <c r="M287" s="6" t="s">
        <v>35</v>
      </c>
      <c r="N287" s="36">
        <v>33775</v>
      </c>
      <c r="O287" s="37">
        <v>0</v>
      </c>
      <c r="P287" s="37">
        <v>0</v>
      </c>
      <c r="Q287" s="37">
        <v>4125</v>
      </c>
      <c r="R287" s="37">
        <v>0</v>
      </c>
      <c r="S287" s="37">
        <v>0</v>
      </c>
      <c r="T287" s="37">
        <f t="shared" si="19"/>
        <v>37900</v>
      </c>
      <c r="U287" s="36">
        <v>30498</v>
      </c>
      <c r="V287" s="35">
        <v>0</v>
      </c>
      <c r="W287" s="37">
        <v>2125</v>
      </c>
      <c r="X287" s="37">
        <v>0</v>
      </c>
      <c r="Y287" s="35">
        <v>0</v>
      </c>
      <c r="Z287" s="31"/>
    </row>
    <row r="288" spans="1:26" x14ac:dyDescent="0.2">
      <c r="A288" s="1" t="s">
        <v>827</v>
      </c>
      <c r="B288" s="1" t="s">
        <v>37</v>
      </c>
      <c r="C288" s="1" t="s">
        <v>88</v>
      </c>
      <c r="D288" s="1" t="s">
        <v>828</v>
      </c>
      <c r="F288" s="9" t="str">
        <f>CONCATENATE(B288," Parish ",C288,,IF(ISBLANK(D288),"",", "),D288,IF(ISBLANK(H288),"",H288))</f>
        <v>Rapides Parish Police Jury, Fire Protection District No. 9</v>
      </c>
      <c r="G288" s="1" t="s">
        <v>241</v>
      </c>
      <c r="I288" s="2">
        <v>44614</v>
      </c>
      <c r="J288" s="4">
        <v>45029</v>
      </c>
      <c r="K288" s="1" t="s">
        <v>34</v>
      </c>
      <c r="L288" s="35">
        <v>1000000</v>
      </c>
      <c r="M288" s="6" t="s">
        <v>475</v>
      </c>
      <c r="N288" s="36">
        <v>15673</v>
      </c>
      <c r="O288" s="37">
        <v>0</v>
      </c>
      <c r="P288" s="37">
        <v>0</v>
      </c>
      <c r="Q288" s="37">
        <v>6125</v>
      </c>
      <c r="R288" s="37">
        <v>0</v>
      </c>
      <c r="S288" s="37">
        <v>0</v>
      </c>
      <c r="T288" s="37">
        <f t="shared" si="19"/>
        <v>21798</v>
      </c>
      <c r="U288" s="36">
        <v>15673</v>
      </c>
      <c r="V288" s="35">
        <v>0</v>
      </c>
      <c r="W288" s="37">
        <v>625</v>
      </c>
      <c r="X288" s="37">
        <v>0</v>
      </c>
      <c r="Y288" s="35">
        <v>2500</v>
      </c>
      <c r="Z288" s="31"/>
    </row>
    <row r="289" spans="1:26" x14ac:dyDescent="0.2">
      <c r="A289" s="1" t="s">
        <v>829</v>
      </c>
      <c r="B289" s="1" t="s">
        <v>324</v>
      </c>
      <c r="C289" s="1" t="s">
        <v>830</v>
      </c>
      <c r="F289" s="9" t="str">
        <f>CONCATENATE(B289," Parish, ",C289,,IF(ISBLANK(D289),"",", "),D289,IF(ISBLANK(H289),"",H289))</f>
        <v>St. Mary Parish, City of Morgan City</v>
      </c>
      <c r="G289" s="1" t="s">
        <v>39</v>
      </c>
      <c r="I289" s="2">
        <v>45036</v>
      </c>
      <c r="J289" s="4">
        <v>45043</v>
      </c>
      <c r="K289" s="1" t="s">
        <v>34</v>
      </c>
      <c r="L289" s="35">
        <v>1400000</v>
      </c>
      <c r="M289" s="6" t="s">
        <v>35</v>
      </c>
      <c r="N289" s="36">
        <v>12120</v>
      </c>
      <c r="O289" s="37">
        <v>0</v>
      </c>
      <c r="P289" s="37">
        <v>0</v>
      </c>
      <c r="Q289" s="37">
        <v>1500</v>
      </c>
      <c r="R289" s="37">
        <v>0</v>
      </c>
      <c r="S289" s="37">
        <v>0</v>
      </c>
      <c r="T289" s="37">
        <f t="shared" si="19"/>
        <v>13620</v>
      </c>
      <c r="U289" s="36">
        <v>12120</v>
      </c>
      <c r="V289" s="35">
        <v>0</v>
      </c>
      <c r="W289" s="37">
        <v>0</v>
      </c>
      <c r="X289" s="37">
        <v>0</v>
      </c>
      <c r="Y289" s="35">
        <v>0</v>
      </c>
      <c r="Z289" s="31"/>
    </row>
    <row r="290" spans="1:26" x14ac:dyDescent="0.2">
      <c r="A290" s="1" t="s">
        <v>831</v>
      </c>
      <c r="B290" s="1" t="s">
        <v>280</v>
      </c>
      <c r="C290" s="1" t="s">
        <v>88</v>
      </c>
      <c r="F290" s="9" t="str">
        <f>CONCATENATE(B290," Parish ",C290,,IF(ISBLANK(D290),"",", "),D290,IF(ISBLANK(H290),"",H290))</f>
        <v>Sabine Parish Police Jury</v>
      </c>
      <c r="G290" s="1" t="s">
        <v>7</v>
      </c>
      <c r="I290" s="2">
        <v>44973</v>
      </c>
      <c r="J290" s="4">
        <v>45027</v>
      </c>
      <c r="K290" s="1" t="s">
        <v>34</v>
      </c>
      <c r="L290" s="35">
        <v>6000000</v>
      </c>
      <c r="M290" s="6" t="s">
        <v>35</v>
      </c>
      <c r="N290" s="36">
        <v>41120</v>
      </c>
      <c r="O290" s="37">
        <v>0</v>
      </c>
      <c r="P290" s="37">
        <v>0</v>
      </c>
      <c r="Q290" s="37">
        <v>5575</v>
      </c>
      <c r="R290" s="37">
        <v>0</v>
      </c>
      <c r="S290" s="37">
        <v>0</v>
      </c>
      <c r="T290" s="37">
        <f t="shared" si="19"/>
        <v>46695</v>
      </c>
      <c r="U290" s="36">
        <v>41120</v>
      </c>
      <c r="V290" s="35">
        <v>0</v>
      </c>
      <c r="W290" s="37">
        <v>3575</v>
      </c>
      <c r="X290" s="37">
        <v>0</v>
      </c>
      <c r="Y290" s="37">
        <v>0</v>
      </c>
      <c r="Z290" s="31"/>
    </row>
    <row r="291" spans="1:26" x14ac:dyDescent="0.2">
      <c r="A291" s="1" t="s">
        <v>844</v>
      </c>
      <c r="B291" s="1" t="s">
        <v>845</v>
      </c>
      <c r="D291" s="1" t="s">
        <v>846</v>
      </c>
      <c r="F291" s="9" t="str">
        <f t="shared" si="21"/>
        <v>Terrebone Parish, Recreation District 2,3</v>
      </c>
      <c r="G291" s="1" t="s">
        <v>241</v>
      </c>
      <c r="I291" s="2">
        <v>45001</v>
      </c>
      <c r="J291" s="4">
        <v>45050</v>
      </c>
      <c r="K291" s="1" t="s">
        <v>34</v>
      </c>
      <c r="L291" s="35">
        <v>4500000</v>
      </c>
      <c r="M291" s="6" t="s">
        <v>35</v>
      </c>
      <c r="N291" s="36">
        <v>45775</v>
      </c>
      <c r="O291" s="37">
        <v>16875</v>
      </c>
      <c r="P291" s="37">
        <v>0</v>
      </c>
      <c r="Q291" s="37">
        <v>11225</v>
      </c>
      <c r="R291" s="37">
        <v>0</v>
      </c>
      <c r="S291" s="37">
        <v>0</v>
      </c>
      <c r="T291" s="37">
        <f t="shared" si="19"/>
        <v>73875</v>
      </c>
      <c r="U291" s="36">
        <v>40775</v>
      </c>
      <c r="V291" s="35">
        <v>0</v>
      </c>
      <c r="W291" s="37">
        <v>2725</v>
      </c>
      <c r="X291" s="37">
        <v>0</v>
      </c>
      <c r="Y291" s="35">
        <v>0</v>
      </c>
      <c r="Z291" s="31"/>
    </row>
    <row r="292" spans="1:26" x14ac:dyDescent="0.2">
      <c r="A292" s="1" t="s">
        <v>832</v>
      </c>
      <c r="B292" s="1" t="s">
        <v>833</v>
      </c>
      <c r="D292" s="1" t="s">
        <v>834</v>
      </c>
      <c r="F292" s="9" t="str">
        <f t="shared" si="21"/>
        <v>Livingston  Parish, Water District Ward Two  (LDH Program)</v>
      </c>
      <c r="G292" s="1" t="s">
        <v>241</v>
      </c>
      <c r="H292" s="1" t="s">
        <v>295</v>
      </c>
      <c r="I292" s="2">
        <v>44973</v>
      </c>
      <c r="J292" s="39">
        <v>45043</v>
      </c>
      <c r="K292" s="38" t="s">
        <v>34</v>
      </c>
      <c r="L292" s="40">
        <v>6000000</v>
      </c>
      <c r="M292" s="38" t="s">
        <v>35</v>
      </c>
      <c r="N292" s="41">
        <v>58518</v>
      </c>
      <c r="O292" s="40">
        <v>0</v>
      </c>
      <c r="P292" s="40">
        <v>0</v>
      </c>
      <c r="Q292" s="40">
        <v>27575</v>
      </c>
      <c r="R292" s="40">
        <v>0</v>
      </c>
      <c r="S292" s="40">
        <v>0</v>
      </c>
      <c r="T292" s="40">
        <f>SUM(N292:S292)</f>
        <v>86093</v>
      </c>
      <c r="U292" s="41">
        <v>42775</v>
      </c>
      <c r="V292" s="40">
        <v>0</v>
      </c>
      <c r="W292" s="40">
        <v>3575</v>
      </c>
      <c r="X292" s="40">
        <v>0</v>
      </c>
      <c r="Y292" s="42">
        <v>24000</v>
      </c>
      <c r="Z292" s="43"/>
    </row>
    <row r="293" spans="1:26" ht="28.5" customHeight="1" x14ac:dyDescent="0.2">
      <c r="A293" s="38" t="s">
        <v>835</v>
      </c>
      <c r="B293" s="38" t="s">
        <v>189</v>
      </c>
      <c r="C293" s="38" t="s">
        <v>583</v>
      </c>
      <c r="D293" s="38"/>
      <c r="E293" s="38"/>
      <c r="F293" s="44" t="str">
        <f>CONCATENATE(C293,,IF(ISBLANK(D293),"",", "),D293,IF(ISBLANK(H293),"",H293))</f>
        <v>Louisiana Community Development Authority (Parish of Jefferson, State of Louisiana - Jefferson Protection and Animal Welfare Services (JPAWS) Department, East Bank Animal Shelter Project)</v>
      </c>
      <c r="G293" s="38" t="s">
        <v>242</v>
      </c>
      <c r="H293" s="9" t="s">
        <v>878</v>
      </c>
      <c r="I293" s="45">
        <v>44973</v>
      </c>
      <c r="J293" s="39">
        <v>45036</v>
      </c>
      <c r="K293" s="1" t="s">
        <v>40</v>
      </c>
      <c r="L293" s="40">
        <v>12065000</v>
      </c>
      <c r="M293" s="1" t="s">
        <v>35</v>
      </c>
      <c r="N293" s="36">
        <v>110655</v>
      </c>
      <c r="O293" s="37">
        <v>96520</v>
      </c>
      <c r="P293" s="37">
        <v>0</v>
      </c>
      <c r="Q293" s="37">
        <v>73436</v>
      </c>
      <c r="R293" s="37">
        <v>0</v>
      </c>
      <c r="S293" s="37">
        <v>0</v>
      </c>
      <c r="T293" s="37">
        <f t="shared" ref="T293" si="22">SUM(N293:S293)</f>
        <v>280611</v>
      </c>
      <c r="U293" s="36">
        <v>58155</v>
      </c>
      <c r="V293" s="35">
        <v>96520</v>
      </c>
      <c r="W293" s="37">
        <v>6808</v>
      </c>
      <c r="X293" s="37">
        <v>6033</v>
      </c>
      <c r="Y293" s="35">
        <v>27146</v>
      </c>
      <c r="Z293" s="31"/>
    </row>
    <row r="294" spans="1:26" x14ac:dyDescent="0.2">
      <c r="A294" s="38" t="s">
        <v>836</v>
      </c>
      <c r="B294" s="38" t="s">
        <v>350</v>
      </c>
      <c r="C294" s="38" t="s">
        <v>63</v>
      </c>
      <c r="D294" s="38"/>
      <c r="E294" s="38"/>
      <c r="F294" s="44" t="str">
        <f>CONCATENATE(B294," Parish ",C294,,IF(ISBLANK(D294),"",", "),D294,IF(ISBLANK(H294),"",H294))</f>
        <v>West Baton Rouge Parish School Board</v>
      </c>
      <c r="G294" s="38" t="s">
        <v>63</v>
      </c>
      <c r="H294" s="38"/>
      <c r="I294" s="45">
        <v>45001</v>
      </c>
      <c r="J294" s="39">
        <v>45056</v>
      </c>
      <c r="K294" s="38" t="s">
        <v>34</v>
      </c>
      <c r="L294" s="40">
        <v>9500000</v>
      </c>
      <c r="M294" s="38" t="s">
        <v>35</v>
      </c>
      <c r="N294" s="41">
        <v>66025</v>
      </c>
      <c r="O294" s="40">
        <v>38000</v>
      </c>
      <c r="P294" s="40">
        <v>0</v>
      </c>
      <c r="Q294" s="40">
        <v>38500</v>
      </c>
      <c r="R294" s="40">
        <v>0</v>
      </c>
      <c r="S294" s="40">
        <v>0</v>
      </c>
      <c r="T294" s="40">
        <f>SUM(N294:S294)</f>
        <v>142525</v>
      </c>
      <c r="U294" s="41">
        <v>51025</v>
      </c>
      <c r="V294" s="40">
        <v>0</v>
      </c>
      <c r="W294" s="40">
        <v>5500</v>
      </c>
      <c r="X294" s="40">
        <v>0</v>
      </c>
      <c r="Y294" s="42">
        <v>28500</v>
      </c>
      <c r="Z294" s="43"/>
    </row>
    <row r="295" spans="1:26" x14ac:dyDescent="0.2">
      <c r="A295" s="38" t="s">
        <v>837</v>
      </c>
      <c r="B295" s="38" t="s">
        <v>206</v>
      </c>
      <c r="C295" s="1" t="s">
        <v>957</v>
      </c>
      <c r="D295" s="38"/>
      <c r="E295" s="38"/>
      <c r="F295" s="44" t="str">
        <f>CONCATENATE(B295," Parish, ",C295,,IF(ISBLANK(D295),"",", "),D295,IF(ISBLANK(H295),"",H295))</f>
        <v>Lafayette Parish, City of Scott</v>
      </c>
      <c r="G295" s="38" t="s">
        <v>39</v>
      </c>
      <c r="H295" s="44"/>
      <c r="I295" s="45">
        <v>45001</v>
      </c>
      <c r="J295" s="39">
        <v>45049</v>
      </c>
      <c r="K295" s="38" t="s">
        <v>34</v>
      </c>
      <c r="L295" s="40">
        <v>3000000</v>
      </c>
      <c r="M295" s="38" t="s">
        <v>35</v>
      </c>
      <c r="N295" s="41">
        <v>38775</v>
      </c>
      <c r="O295" s="40">
        <v>0</v>
      </c>
      <c r="P295" s="40">
        <v>0</v>
      </c>
      <c r="Q295" s="40">
        <v>13325</v>
      </c>
      <c r="R295" s="40">
        <v>3500</v>
      </c>
      <c r="S295" s="40">
        <v>0</v>
      </c>
      <c r="T295" s="40">
        <f t="shared" ref="T295" si="23">SUM(N295:S295)</f>
        <v>55600</v>
      </c>
      <c r="U295" s="41">
        <v>33775</v>
      </c>
      <c r="V295" s="46">
        <v>0</v>
      </c>
      <c r="W295" s="40">
        <v>1825</v>
      </c>
      <c r="X295" s="40">
        <v>0</v>
      </c>
      <c r="Y295" s="42">
        <v>9000</v>
      </c>
      <c r="Z295" s="47"/>
    </row>
    <row r="296" spans="1:26" x14ac:dyDescent="0.2">
      <c r="A296" s="38" t="s">
        <v>838</v>
      </c>
      <c r="B296" s="38" t="s">
        <v>189</v>
      </c>
      <c r="C296" s="38" t="s">
        <v>565</v>
      </c>
      <c r="D296" s="38"/>
      <c r="E296" s="38"/>
      <c r="F296" s="44" t="str">
        <f>CONCATENATE(C296,,IF(ISBLANK(D296),"",", "),D296,IF(ISBLANK(H296),"",H296))</f>
        <v>New Orleans Aviation Board (North Terminal Project)</v>
      </c>
      <c r="G296" s="1" t="s">
        <v>242</v>
      </c>
      <c r="H296" s="1" t="s">
        <v>879</v>
      </c>
      <c r="I296" s="45">
        <v>44910</v>
      </c>
      <c r="J296" s="39">
        <v>45043</v>
      </c>
      <c r="K296" s="1" t="s">
        <v>34</v>
      </c>
      <c r="L296" s="40">
        <f>4245000+18365000</f>
        <v>22610000</v>
      </c>
      <c r="M296" s="1" t="s">
        <v>35</v>
      </c>
      <c r="N296" s="41">
        <v>164150</v>
      </c>
      <c r="O296" s="40">
        <v>56491</v>
      </c>
      <c r="P296" s="40">
        <v>0</v>
      </c>
      <c r="Q296" s="40">
        <v>427740</v>
      </c>
      <c r="R296" s="40">
        <v>0</v>
      </c>
      <c r="S296" s="40">
        <v>0</v>
      </c>
      <c r="T296" s="40">
        <f>SUM(N296:S296)</f>
        <v>648381</v>
      </c>
      <c r="U296" s="41">
        <v>49206</v>
      </c>
      <c r="V296" s="40">
        <v>17000</v>
      </c>
      <c r="W296" s="40">
        <v>11950</v>
      </c>
      <c r="X296" s="40">
        <v>0</v>
      </c>
      <c r="Y296" s="42">
        <v>155000</v>
      </c>
      <c r="Z296" s="32" t="s">
        <v>752</v>
      </c>
    </row>
    <row r="297" spans="1:26" x14ac:dyDescent="0.2">
      <c r="A297" s="38" t="s">
        <v>839</v>
      </c>
      <c r="B297" s="38" t="s">
        <v>97</v>
      </c>
      <c r="C297" s="38" t="s">
        <v>293</v>
      </c>
      <c r="D297" s="38"/>
      <c r="E297" s="38"/>
      <c r="F297" s="44" t="str">
        <f>CONCATENATE(B297," Parish, ",C297,,IF(ISBLANK(D297),"",", "),D297,IF(ISBLANK(H297),"",H297))</f>
        <v>East Baton Rouge Parish, Hospital Service District No. 1</v>
      </c>
      <c r="G297" s="38" t="s">
        <v>241</v>
      </c>
      <c r="H297" s="44"/>
      <c r="I297" s="45">
        <v>44672</v>
      </c>
      <c r="J297" s="39">
        <v>44910</v>
      </c>
      <c r="K297" s="38" t="s">
        <v>34</v>
      </c>
      <c r="L297" s="40">
        <v>90830000</v>
      </c>
      <c r="M297" s="38" t="s">
        <v>519</v>
      </c>
      <c r="N297" s="41">
        <v>310523</v>
      </c>
      <c r="O297" s="40">
        <v>1135375</v>
      </c>
      <c r="P297" s="40">
        <v>0</v>
      </c>
      <c r="Q297" s="40">
        <f>40831+15000+203822</f>
        <v>259653</v>
      </c>
      <c r="R297" s="40">
        <v>0</v>
      </c>
      <c r="S297" s="40">
        <v>0</v>
      </c>
      <c r="T297" s="40">
        <f t="shared" ref="T297" si="24">SUM(N297:S297)</f>
        <v>1705551</v>
      </c>
      <c r="U297" s="41">
        <v>116523</v>
      </c>
      <c r="V297" s="46">
        <v>25000</v>
      </c>
      <c r="W297" s="40">
        <v>40830.5</v>
      </c>
      <c r="X297" s="40">
        <v>0</v>
      </c>
      <c r="Y297" s="42">
        <v>0</v>
      </c>
      <c r="Z297" s="47"/>
    </row>
    <row r="298" spans="1:26" x14ac:dyDescent="0.2">
      <c r="A298" s="38" t="s">
        <v>840</v>
      </c>
      <c r="B298" s="38" t="s">
        <v>92</v>
      </c>
      <c r="C298" s="38" t="s">
        <v>151</v>
      </c>
      <c r="D298" s="38"/>
      <c r="E298" s="38"/>
      <c r="F298" s="44" t="str">
        <f>CONCATENATE(C298,,IF(ISBLANK(D298),"",", "),D298,IF(ISBLANK(H298),"",H298))</f>
        <v>Louisiana Public Facilities Authority (Loyola University Project)</v>
      </c>
      <c r="G298" s="38" t="s">
        <v>242</v>
      </c>
      <c r="H298" s="1" t="s">
        <v>406</v>
      </c>
      <c r="I298" s="45">
        <v>44945</v>
      </c>
      <c r="J298" s="39">
        <v>44972</v>
      </c>
      <c r="K298" s="38" t="s">
        <v>34</v>
      </c>
      <c r="L298" s="40">
        <v>128735000</v>
      </c>
      <c r="M298" s="38" t="s">
        <v>35</v>
      </c>
      <c r="N298" s="41">
        <v>378500</v>
      </c>
      <c r="O298" s="40">
        <v>701630</v>
      </c>
      <c r="P298" s="40">
        <v>0</v>
      </c>
      <c r="Q298" s="40">
        <v>387980</v>
      </c>
      <c r="R298" s="40">
        <v>0</v>
      </c>
      <c r="S298" s="40">
        <v>0</v>
      </c>
      <c r="T298" s="40">
        <f>SUM(N298:S298)</f>
        <v>1468110</v>
      </c>
      <c r="U298" s="41">
        <v>133500</v>
      </c>
      <c r="V298" s="40">
        <v>95000</v>
      </c>
      <c r="W298" s="40">
        <v>130362</v>
      </c>
      <c r="X298" s="40">
        <v>64368</v>
      </c>
      <c r="Y298" s="42">
        <v>0</v>
      </c>
      <c r="Z298" s="43"/>
    </row>
    <row r="299" spans="1:26" x14ac:dyDescent="0.2">
      <c r="A299" s="1" t="s">
        <v>841</v>
      </c>
      <c r="B299" s="1" t="s">
        <v>833</v>
      </c>
      <c r="C299" s="1" t="s">
        <v>842</v>
      </c>
      <c r="D299" s="38"/>
      <c r="E299" s="38"/>
      <c r="F299" s="44" t="str">
        <f>CONCATENATE(B299," Parish, ",C299,,IF(ISBLANK(D299),"",", "),D299,IF(ISBLANK(H299),"",H299))</f>
        <v>Livingston  Parish, Town of Livingston</v>
      </c>
      <c r="G299" s="1" t="s">
        <v>39</v>
      </c>
      <c r="H299" s="44"/>
      <c r="I299" s="45">
        <v>44945</v>
      </c>
      <c r="J299" s="39">
        <v>45014</v>
      </c>
      <c r="K299" s="1" t="s">
        <v>40</v>
      </c>
      <c r="L299" s="40">
        <v>1775000</v>
      </c>
      <c r="M299" s="1" t="s">
        <v>35</v>
      </c>
      <c r="N299" s="41">
        <v>48438</v>
      </c>
      <c r="O299" s="40">
        <v>22188</v>
      </c>
      <c r="P299" s="40">
        <v>9374</v>
      </c>
      <c r="Q299" s="40">
        <v>12465</v>
      </c>
      <c r="R299" s="40">
        <v>0</v>
      </c>
      <c r="S299" s="40">
        <v>0</v>
      </c>
      <c r="T299" s="40">
        <f t="shared" ref="T299" si="25">SUM(N299:S299)</f>
        <v>92465</v>
      </c>
      <c r="U299" s="41">
        <v>25938</v>
      </c>
      <c r="V299" s="46">
        <v>17500</v>
      </c>
      <c r="W299" s="40">
        <v>1090</v>
      </c>
      <c r="X299" s="40">
        <v>0</v>
      </c>
      <c r="Y299" s="42">
        <v>8875</v>
      </c>
      <c r="Z299" s="47"/>
    </row>
    <row r="300" spans="1:26" x14ac:dyDescent="0.2">
      <c r="A300" s="1" t="s">
        <v>843</v>
      </c>
      <c r="B300" s="1" t="s">
        <v>543</v>
      </c>
      <c r="C300" s="1" t="s">
        <v>583</v>
      </c>
      <c r="D300" s="38"/>
      <c r="E300" s="38"/>
      <c r="F300" s="44" t="str">
        <f>CONCATENATE(C300,,IF(ISBLANK(D300),"",", "),D300,IF(ISBLANK(H300),"",H300))</f>
        <v>Louisiana Community Development Authority (Downsville Charter School, Inc. Project)</v>
      </c>
      <c r="G300" s="1" t="s">
        <v>242</v>
      </c>
      <c r="H300" s="1" t="s">
        <v>880</v>
      </c>
      <c r="I300" s="45">
        <v>44700</v>
      </c>
      <c r="J300" s="39">
        <v>44973</v>
      </c>
      <c r="K300" s="1" t="s">
        <v>40</v>
      </c>
      <c r="L300" s="40">
        <v>12500000</v>
      </c>
      <c r="M300" s="1" t="s">
        <v>35</v>
      </c>
      <c r="N300" s="41">
        <v>219025</v>
      </c>
      <c r="O300" s="40">
        <v>243750</v>
      </c>
      <c r="P300" s="40">
        <v>0</v>
      </c>
      <c r="Q300" s="40">
        <v>94234</v>
      </c>
      <c r="R300" s="40">
        <v>59092</v>
      </c>
      <c r="S300" s="40">
        <v>0</v>
      </c>
      <c r="T300" s="40">
        <f>SUM(N300:S300)</f>
        <v>616101</v>
      </c>
      <c r="U300" s="41">
        <v>59025</v>
      </c>
      <c r="V300" s="40">
        <v>82500</v>
      </c>
      <c r="W300" s="40">
        <v>14500</v>
      </c>
      <c r="X300" s="40">
        <v>6250</v>
      </c>
      <c r="Y300" s="42">
        <v>55000</v>
      </c>
      <c r="Z300" s="43"/>
    </row>
    <row r="301" spans="1:26" x14ac:dyDescent="0.2">
      <c r="A301" s="1" t="s">
        <v>847</v>
      </c>
      <c r="B301" s="1" t="s">
        <v>331</v>
      </c>
      <c r="C301" s="1" t="s">
        <v>63</v>
      </c>
      <c r="D301" s="1" t="s">
        <v>794</v>
      </c>
      <c r="E301" s="38"/>
      <c r="F301" s="44" t="str">
        <f>CONCATENATE(B301," Parish ",C301,,IF(ISBLANK(D301),"",", "),D301,IF(ISBLANK(H301),"",H301))</f>
        <v>Allen Parish School Board, School District No. 5</v>
      </c>
      <c r="G301" s="1" t="s">
        <v>63</v>
      </c>
      <c r="H301" s="44"/>
      <c r="I301" s="45">
        <v>44273</v>
      </c>
      <c r="J301" s="39">
        <v>44546</v>
      </c>
      <c r="K301" s="1" t="s">
        <v>34</v>
      </c>
      <c r="L301" s="40">
        <v>5265000</v>
      </c>
      <c r="M301" s="1" t="s">
        <v>43</v>
      </c>
      <c r="N301" s="41">
        <v>44070</v>
      </c>
      <c r="O301" s="40">
        <v>26325</v>
      </c>
      <c r="P301" s="40">
        <v>0</v>
      </c>
      <c r="Q301" s="40">
        <v>23171</v>
      </c>
      <c r="R301" s="40">
        <v>0</v>
      </c>
      <c r="S301" s="40">
        <v>0</v>
      </c>
      <c r="T301" s="40">
        <f t="shared" ref="T301" si="26">SUM(N301:S301)</f>
        <v>93566</v>
      </c>
      <c r="U301" s="41">
        <v>41070</v>
      </c>
      <c r="V301" s="46">
        <v>0</v>
      </c>
      <c r="W301" s="40">
        <v>3171</v>
      </c>
      <c r="X301" s="40">
        <v>0</v>
      </c>
      <c r="Y301" s="42">
        <v>15000</v>
      </c>
      <c r="Z301" s="47"/>
    </row>
    <row r="302" spans="1:26" x14ac:dyDescent="0.2">
      <c r="A302" s="1" t="s">
        <v>848</v>
      </c>
      <c r="B302" s="1" t="s">
        <v>881</v>
      </c>
      <c r="C302" s="1" t="s">
        <v>66</v>
      </c>
      <c r="D302" s="1" t="s">
        <v>828</v>
      </c>
      <c r="E302" s="38"/>
      <c r="F302" s="44" t="str">
        <f>CONCATENATE(B302, C302,,IF(ISBLANK(D302),"",", "),D302,IF(ISBLANK(H302),"",H302))</f>
        <v>St. Tammany Parish Council, Fire Protection District No. 9</v>
      </c>
      <c r="G302" s="1" t="s">
        <v>241</v>
      </c>
      <c r="H302" s="38"/>
      <c r="I302" s="45">
        <v>44728</v>
      </c>
      <c r="J302" s="39">
        <v>44729</v>
      </c>
      <c r="K302" s="1" t="s">
        <v>34</v>
      </c>
      <c r="L302" s="40">
        <v>1400000</v>
      </c>
      <c r="M302" s="1" t="s">
        <v>35</v>
      </c>
      <c r="N302" s="41">
        <v>20625</v>
      </c>
      <c r="O302" s="40">
        <v>0</v>
      </c>
      <c r="P302" s="40">
        <v>0</v>
      </c>
      <c r="Q302" s="40">
        <v>1745</v>
      </c>
      <c r="R302" s="40">
        <v>0</v>
      </c>
      <c r="S302" s="40">
        <v>0</v>
      </c>
      <c r="T302" s="40">
        <f>SUM(N302:S302)</f>
        <v>22370</v>
      </c>
      <c r="U302" s="41">
        <v>20625</v>
      </c>
      <c r="V302" s="40">
        <v>0</v>
      </c>
      <c r="W302" s="40">
        <v>865</v>
      </c>
      <c r="X302" s="40">
        <v>0</v>
      </c>
      <c r="Y302" s="42">
        <v>0</v>
      </c>
      <c r="Z302" s="43"/>
    </row>
    <row r="303" spans="1:26" x14ac:dyDescent="0.2">
      <c r="A303" s="1" t="s">
        <v>849</v>
      </c>
      <c r="B303" s="1" t="s">
        <v>505</v>
      </c>
      <c r="C303" s="1" t="s">
        <v>63</v>
      </c>
      <c r="D303" s="38"/>
      <c r="E303" s="38"/>
      <c r="F303" s="44" t="str">
        <f>CONCATENATE(B303," Parish ",C303,,IF(ISBLANK(D303),"",", "),D303,IF(ISBLANK(H303),"",H303))</f>
        <v>Morehouse Parish School Board</v>
      </c>
      <c r="G303" s="1" t="s">
        <v>63</v>
      </c>
      <c r="H303" s="44"/>
      <c r="I303" s="45">
        <v>45001</v>
      </c>
      <c r="J303" s="39">
        <v>45050</v>
      </c>
      <c r="K303" s="1" t="s">
        <v>34</v>
      </c>
      <c r="L303" s="40">
        <v>11000000</v>
      </c>
      <c r="M303" s="1" t="s">
        <v>35</v>
      </c>
      <c r="N303" s="41">
        <v>63984</v>
      </c>
      <c r="O303" s="40">
        <v>0</v>
      </c>
      <c r="P303" s="40">
        <v>0</v>
      </c>
      <c r="Q303" s="40">
        <v>55775</v>
      </c>
      <c r="R303" s="40">
        <v>0</v>
      </c>
      <c r="S303" s="40">
        <v>0</v>
      </c>
      <c r="T303" s="40">
        <f t="shared" ref="T303:T312" si="27">SUM(N303:S303)</f>
        <v>119759</v>
      </c>
      <c r="U303" s="41">
        <v>51484</v>
      </c>
      <c r="V303" s="46">
        <v>10000</v>
      </c>
      <c r="W303" s="40">
        <v>6275</v>
      </c>
      <c r="X303" s="40">
        <v>0</v>
      </c>
      <c r="Y303" s="42">
        <v>44000</v>
      </c>
      <c r="Z303" s="47"/>
    </row>
    <row r="304" spans="1:26" x14ac:dyDescent="0.2">
      <c r="A304" s="1" t="s">
        <v>850</v>
      </c>
      <c r="B304" s="1" t="s">
        <v>132</v>
      </c>
      <c r="C304" s="1" t="s">
        <v>88</v>
      </c>
      <c r="D304" s="1" t="s">
        <v>851</v>
      </c>
      <c r="E304" s="38"/>
      <c r="F304" s="44" t="str">
        <f>CONCATENATE(B304," Parish ",C304,,IF(ISBLANK(D304),"",", "),D304,IF(ISBLANK(H304),"",H304))</f>
        <v>Bossier Parish Police Jury, Fire District No. 2</v>
      </c>
      <c r="G304" s="1" t="s">
        <v>241</v>
      </c>
      <c r="H304" s="38"/>
      <c r="I304" s="45">
        <v>45064</v>
      </c>
      <c r="J304" s="39">
        <v>45078</v>
      </c>
      <c r="K304" s="1" t="s">
        <v>34</v>
      </c>
      <c r="L304" s="40">
        <v>2000000</v>
      </c>
      <c r="M304" s="1" t="s">
        <v>35</v>
      </c>
      <c r="N304" s="41">
        <v>25531</v>
      </c>
      <c r="O304" s="40">
        <v>0</v>
      </c>
      <c r="P304" s="40">
        <v>0</v>
      </c>
      <c r="Q304" s="40">
        <v>3725</v>
      </c>
      <c r="R304" s="40">
        <v>0</v>
      </c>
      <c r="S304" s="40">
        <v>0</v>
      </c>
      <c r="T304" s="40">
        <f t="shared" si="27"/>
        <v>29256</v>
      </c>
      <c r="U304" s="41">
        <v>25531</v>
      </c>
      <c r="V304" s="40">
        <v>0</v>
      </c>
      <c r="W304" s="40">
        <v>1225</v>
      </c>
      <c r="X304" s="40">
        <v>0</v>
      </c>
      <c r="Y304" s="42">
        <v>0</v>
      </c>
      <c r="Z304" s="43"/>
    </row>
    <row r="305" spans="1:26" x14ac:dyDescent="0.2">
      <c r="A305" s="1" t="s">
        <v>852</v>
      </c>
      <c r="B305" s="1" t="s">
        <v>124</v>
      </c>
      <c r="C305" s="1" t="s">
        <v>583</v>
      </c>
      <c r="D305" s="48"/>
      <c r="E305" s="48"/>
      <c r="F305" s="49" t="str">
        <f>CONCATENATE(C305,,IF(ISBLANK(D305),"",", "),D305,IF(ISBLANK(H305),"",H305))</f>
        <v>Louisiana Community Development Authority (Louisiana Utilities Restoration Corporation Project/ELL)</v>
      </c>
      <c r="G305" s="1" t="s">
        <v>242</v>
      </c>
      <c r="H305" s="1" t="s">
        <v>882</v>
      </c>
      <c r="I305" s="50">
        <v>44973</v>
      </c>
      <c r="J305" s="51">
        <v>45014</v>
      </c>
      <c r="K305" s="1" t="s">
        <v>40</v>
      </c>
      <c r="L305" s="52">
        <v>1491485000</v>
      </c>
      <c r="M305" s="1" t="s">
        <v>35</v>
      </c>
      <c r="N305" s="53">
        <v>2210492</v>
      </c>
      <c r="O305" s="52">
        <v>4309926</v>
      </c>
      <c r="P305" s="52">
        <v>0</v>
      </c>
      <c r="Q305" s="52">
        <v>2000940</v>
      </c>
      <c r="R305" s="52">
        <v>0</v>
      </c>
      <c r="S305" s="52">
        <v>0</v>
      </c>
      <c r="T305" s="52">
        <f t="shared" si="27"/>
        <v>8521358</v>
      </c>
      <c r="U305" s="53">
        <v>426163</v>
      </c>
      <c r="V305" s="52">
        <f>500000+150000</f>
        <v>650000</v>
      </c>
      <c r="W305" s="52">
        <v>100</v>
      </c>
      <c r="X305" s="52">
        <v>290840</v>
      </c>
      <c r="Y305" s="54">
        <v>250000</v>
      </c>
      <c r="Z305" s="55"/>
    </row>
    <row r="306" spans="1:26" x14ac:dyDescent="0.2">
      <c r="A306" s="1" t="s">
        <v>853</v>
      </c>
      <c r="B306" s="1" t="s">
        <v>97</v>
      </c>
      <c r="C306" s="1" t="s">
        <v>232</v>
      </c>
      <c r="D306" s="48"/>
      <c r="E306" s="48"/>
      <c r="F306" s="49" t="str">
        <f>CONCATENATE(C306,,IF(ISBLANK(D306),"",", "),D306,IF(ISBLANK(H306),"",H306))</f>
        <v>Louisiana Housing Corporation (The Reserve at Joor Place Project)</v>
      </c>
      <c r="G306" s="1" t="s">
        <v>242</v>
      </c>
      <c r="H306" s="1" t="s">
        <v>883</v>
      </c>
      <c r="I306" s="50">
        <v>44973</v>
      </c>
      <c r="J306" s="51">
        <v>45009</v>
      </c>
      <c r="K306" s="1" t="s">
        <v>34</v>
      </c>
      <c r="L306" s="52">
        <v>74280708</v>
      </c>
      <c r="M306" s="1" t="s">
        <v>35</v>
      </c>
      <c r="N306" s="53">
        <v>101611</v>
      </c>
      <c r="O306" s="52">
        <v>0</v>
      </c>
      <c r="P306" s="52">
        <v>0</v>
      </c>
      <c r="Q306" s="52">
        <v>246771</v>
      </c>
      <c r="R306" s="52">
        <v>9458243</v>
      </c>
      <c r="S306" s="52">
        <v>46500</v>
      </c>
      <c r="T306" s="52">
        <f t="shared" si="27"/>
        <v>9853125</v>
      </c>
      <c r="U306" s="53">
        <v>101611</v>
      </c>
      <c r="V306" s="52">
        <v>0</v>
      </c>
      <c r="W306" s="52">
        <v>78781</v>
      </c>
      <c r="X306" s="52">
        <v>74281</v>
      </c>
      <c r="Y306" s="54">
        <v>92850</v>
      </c>
      <c r="Z306" s="55"/>
    </row>
    <row r="307" spans="1:26" x14ac:dyDescent="0.2">
      <c r="A307" s="1" t="s">
        <v>854</v>
      </c>
      <c r="B307" s="1" t="s">
        <v>124</v>
      </c>
      <c r="C307" s="1" t="s">
        <v>855</v>
      </c>
      <c r="D307" s="48"/>
      <c r="E307" s="48"/>
      <c r="F307" s="49" t="str">
        <f>CONCATENATE(C307,,IF(ISBLANK(D307),"",", "),D307,IF(ISBLANK(H307),"",H307))</f>
        <v>Louisiana Citizens Property Insurance Corporation</v>
      </c>
      <c r="G307" s="1" t="s">
        <v>242</v>
      </c>
      <c r="H307" s="48"/>
      <c r="I307" s="50">
        <v>45036</v>
      </c>
      <c r="J307" s="51">
        <v>45078</v>
      </c>
      <c r="K307" s="1" t="s">
        <v>40</v>
      </c>
      <c r="L307" s="52">
        <v>125000000</v>
      </c>
      <c r="M307" s="1" t="s">
        <v>67</v>
      </c>
      <c r="N307" s="53">
        <v>7500</v>
      </c>
      <c r="O307" s="52">
        <v>0</v>
      </c>
      <c r="P307" s="52">
        <v>0</v>
      </c>
      <c r="Q307" s="52">
        <v>338025</v>
      </c>
      <c r="R307" s="52">
        <v>0</v>
      </c>
      <c r="S307" s="52">
        <v>0</v>
      </c>
      <c r="T307" s="52">
        <f t="shared" si="27"/>
        <v>345525</v>
      </c>
      <c r="U307" s="53">
        <v>0</v>
      </c>
      <c r="V307" s="52">
        <v>0</v>
      </c>
      <c r="W307" s="52">
        <v>100</v>
      </c>
      <c r="X307" s="52">
        <v>0</v>
      </c>
      <c r="Y307" s="54">
        <v>0</v>
      </c>
      <c r="Z307" s="55"/>
    </row>
    <row r="308" spans="1:26" x14ac:dyDescent="0.2">
      <c r="A308" s="1" t="s">
        <v>856</v>
      </c>
      <c r="B308" s="1" t="s">
        <v>281</v>
      </c>
      <c r="D308" s="1" t="s">
        <v>859</v>
      </c>
      <c r="F308" s="9" t="str">
        <f t="shared" si="21"/>
        <v>Evangeline Parish, Fire Protection District No. 2</v>
      </c>
      <c r="G308" s="1" t="s">
        <v>241</v>
      </c>
      <c r="I308" s="2">
        <v>45001</v>
      </c>
      <c r="J308" s="4">
        <v>45015</v>
      </c>
      <c r="K308" s="1" t="s">
        <v>34</v>
      </c>
      <c r="L308" s="37">
        <v>2000000</v>
      </c>
      <c r="M308" s="1" t="s">
        <v>35</v>
      </c>
      <c r="N308" s="36">
        <v>25929</v>
      </c>
      <c r="O308" s="37">
        <v>0</v>
      </c>
      <c r="P308" s="37">
        <v>0</v>
      </c>
      <c r="Q308" s="37">
        <v>3725</v>
      </c>
      <c r="R308" s="37">
        <v>0</v>
      </c>
      <c r="S308" s="37">
        <v>0</v>
      </c>
      <c r="T308" s="37">
        <f>SUM(N308:S308)</f>
        <v>29654</v>
      </c>
      <c r="U308" s="36">
        <v>25929</v>
      </c>
      <c r="V308" s="37">
        <v>0</v>
      </c>
      <c r="W308" s="37">
        <v>1225</v>
      </c>
      <c r="X308" s="37">
        <v>0</v>
      </c>
      <c r="Y308" s="56">
        <v>0</v>
      </c>
      <c r="Z308" s="32"/>
    </row>
    <row r="309" spans="1:26" x14ac:dyDescent="0.2">
      <c r="A309" s="1" t="s">
        <v>893</v>
      </c>
      <c r="B309" s="1" t="s">
        <v>71</v>
      </c>
      <c r="C309" s="1" t="s">
        <v>63</v>
      </c>
      <c r="D309" s="1" t="s">
        <v>335</v>
      </c>
      <c r="F309" s="9" t="str">
        <f>CONCATENATE(B309," Parish ",C309,,IF(ISBLANK(D309),"",", "),D309,IF(ISBLANK(H309),"",H309))</f>
        <v>St. John the Baptist Parish School Board, School District No. 1</v>
      </c>
      <c r="G309" s="1" t="s">
        <v>241</v>
      </c>
      <c r="I309" s="2">
        <v>44614</v>
      </c>
      <c r="J309" s="4">
        <v>45021</v>
      </c>
      <c r="K309" s="1" t="s">
        <v>40</v>
      </c>
      <c r="L309" s="37">
        <v>58000000</v>
      </c>
      <c r="M309" s="1" t="s">
        <v>475</v>
      </c>
      <c r="N309" s="36">
        <v>122400</v>
      </c>
      <c r="O309" s="37">
        <v>456500</v>
      </c>
      <c r="P309" s="37">
        <v>0</v>
      </c>
      <c r="Q309" s="37">
        <v>206919</v>
      </c>
      <c r="R309" s="37">
        <v>0</v>
      </c>
      <c r="S309" s="37">
        <v>0</v>
      </c>
      <c r="T309" s="37">
        <f>SUM(N309:S309)</f>
        <v>785819</v>
      </c>
      <c r="U309" s="36">
        <v>91900</v>
      </c>
      <c r="V309" s="37">
        <v>7500</v>
      </c>
      <c r="W309" s="37">
        <v>27075</v>
      </c>
      <c r="X309" s="37">
        <v>0</v>
      </c>
      <c r="Y309" s="56">
        <v>116000</v>
      </c>
      <c r="Z309" s="32"/>
    </row>
    <row r="310" spans="1:26" x14ac:dyDescent="0.2">
      <c r="A310" s="1" t="s">
        <v>857</v>
      </c>
      <c r="B310" s="1" t="s">
        <v>45</v>
      </c>
      <c r="D310" s="1" t="s">
        <v>858</v>
      </c>
      <c r="F310" s="9" t="str">
        <f t="shared" si="21"/>
        <v>St. Tammany Parish, Fire Protection District No. 12</v>
      </c>
      <c r="G310" s="1" t="s">
        <v>241</v>
      </c>
      <c r="I310" s="2">
        <v>44763</v>
      </c>
      <c r="J310" s="4">
        <v>44771</v>
      </c>
      <c r="K310" s="1" t="s">
        <v>34</v>
      </c>
      <c r="L310" s="37">
        <v>2268000</v>
      </c>
      <c r="M310" s="1" t="s">
        <v>43</v>
      </c>
      <c r="N310" s="36">
        <v>27135</v>
      </c>
      <c r="O310" s="37">
        <v>0</v>
      </c>
      <c r="P310" s="37">
        <v>0</v>
      </c>
      <c r="Q310" s="37">
        <v>2074</v>
      </c>
      <c r="R310" s="37">
        <v>0</v>
      </c>
      <c r="S310" s="37">
        <v>0</v>
      </c>
      <c r="T310" s="37">
        <f>SUM(N310:S310)</f>
        <v>29209</v>
      </c>
      <c r="U310" s="36">
        <v>27135</v>
      </c>
      <c r="V310" s="37">
        <v>0</v>
      </c>
      <c r="W310" s="37">
        <v>1386</v>
      </c>
      <c r="X310" s="37">
        <v>0</v>
      </c>
      <c r="Y310" s="56">
        <v>0</v>
      </c>
      <c r="Z310" s="32"/>
    </row>
    <row r="311" spans="1:26" x14ac:dyDescent="0.2">
      <c r="A311" s="1" t="s">
        <v>860</v>
      </c>
      <c r="B311" s="1" t="s">
        <v>42</v>
      </c>
      <c r="C311" s="1" t="s">
        <v>861</v>
      </c>
      <c r="D311" s="48"/>
      <c r="E311" s="48"/>
      <c r="F311" s="49" t="str">
        <f>CONCATENATE(B311," Parish, ",C311,,IF(ISBLANK(D311),"",", "),D311,IF(ISBLANK(H311),"",H311))</f>
        <v>Calcasieu Parish, City of Lake Charles (LDH Program)</v>
      </c>
      <c r="G311" s="1" t="s">
        <v>39</v>
      </c>
      <c r="H311" s="1" t="s">
        <v>295</v>
      </c>
      <c r="I311" s="50">
        <v>43363</v>
      </c>
      <c r="J311" s="51">
        <v>45063</v>
      </c>
      <c r="K311" s="1" t="s">
        <v>34</v>
      </c>
      <c r="L311" s="52">
        <v>20000000</v>
      </c>
      <c r="M311" s="1" t="s">
        <v>35</v>
      </c>
      <c r="N311" s="53">
        <v>88240</v>
      </c>
      <c r="O311" s="52">
        <v>0</v>
      </c>
      <c r="P311" s="52">
        <v>0</v>
      </c>
      <c r="Q311" s="52">
        <v>13765</v>
      </c>
      <c r="R311" s="52">
        <v>0</v>
      </c>
      <c r="S311" s="52">
        <v>0</v>
      </c>
      <c r="T311" s="52">
        <f t="shared" si="27"/>
        <v>102005</v>
      </c>
      <c r="U311" s="53">
        <v>64900</v>
      </c>
      <c r="V311" s="52">
        <v>0</v>
      </c>
      <c r="W311" s="52">
        <v>10775</v>
      </c>
      <c r="X311" s="52">
        <v>0</v>
      </c>
      <c r="Y311" s="54">
        <v>0</v>
      </c>
      <c r="Z311" s="55"/>
    </row>
    <row r="312" spans="1:26" x14ac:dyDescent="0.2">
      <c r="A312" s="1" t="s">
        <v>862</v>
      </c>
      <c r="B312" s="1" t="s">
        <v>863</v>
      </c>
      <c r="C312" s="1" t="s">
        <v>864</v>
      </c>
      <c r="D312" s="48"/>
      <c r="E312" s="48"/>
      <c r="F312" s="49" t="str">
        <f>CONCATENATE(B312," Parish, ",C312,,IF(ISBLANK(D312),"",", "),D312,IF(ISBLANK(H312),"",H312))</f>
        <v>Lincoln  Parish, Village of Simsboro (LDH Program)</v>
      </c>
      <c r="G312" s="1" t="s">
        <v>39</v>
      </c>
      <c r="H312" s="1" t="s">
        <v>295</v>
      </c>
      <c r="I312" s="50">
        <v>45001</v>
      </c>
      <c r="J312" s="51">
        <v>45078</v>
      </c>
      <c r="K312" s="1" t="s">
        <v>34</v>
      </c>
      <c r="L312" s="52">
        <v>2000000</v>
      </c>
      <c r="M312" s="1" t="s">
        <v>35</v>
      </c>
      <c r="N312" s="53">
        <v>25821</v>
      </c>
      <c r="O312" s="52">
        <v>0</v>
      </c>
      <c r="P312" s="52">
        <v>0</v>
      </c>
      <c r="Q312" s="52">
        <v>4725</v>
      </c>
      <c r="R312" s="52">
        <v>200</v>
      </c>
      <c r="S312" s="52">
        <v>0</v>
      </c>
      <c r="T312" s="52">
        <f t="shared" si="27"/>
        <v>30746</v>
      </c>
      <c r="U312" s="53">
        <v>25821</v>
      </c>
      <c r="V312" s="52">
        <v>0</v>
      </c>
      <c r="W312" s="52">
        <v>1225</v>
      </c>
      <c r="X312" s="52">
        <v>0</v>
      </c>
      <c r="Y312" s="54">
        <v>0</v>
      </c>
      <c r="Z312" s="55"/>
    </row>
    <row r="313" spans="1:26" x14ac:dyDescent="0.2">
      <c r="A313" s="1" t="s">
        <v>865</v>
      </c>
      <c r="B313" s="1" t="s">
        <v>884</v>
      </c>
      <c r="C313" s="1" t="s">
        <v>66</v>
      </c>
      <c r="F313" s="9" t="str">
        <f>CONCATENATE(B313,C313,,IF(ISBLANK(D313),"",", "),D313,IF(ISBLANK(H313),"",H313))</f>
        <v>Plaquemines Parish Council</v>
      </c>
      <c r="G313" s="1" t="s">
        <v>7</v>
      </c>
      <c r="I313" s="2">
        <v>44700</v>
      </c>
      <c r="J313" s="4">
        <v>44753</v>
      </c>
      <c r="K313" s="1" t="s">
        <v>34</v>
      </c>
      <c r="L313" s="37">
        <v>5000000</v>
      </c>
      <c r="M313" s="1" t="s">
        <v>866</v>
      </c>
      <c r="N313" s="36">
        <v>5000</v>
      </c>
      <c r="O313" s="37">
        <v>0</v>
      </c>
      <c r="P313" s="37">
        <v>0</v>
      </c>
      <c r="Q313" s="37">
        <v>4025</v>
      </c>
      <c r="R313" s="37">
        <v>0</v>
      </c>
      <c r="S313" s="37">
        <v>0</v>
      </c>
      <c r="T313" s="37">
        <f>SUM(N313:S313)</f>
        <v>9025</v>
      </c>
      <c r="U313" s="36">
        <v>5000</v>
      </c>
      <c r="V313" s="37">
        <v>0</v>
      </c>
      <c r="W313" s="37">
        <v>3025</v>
      </c>
      <c r="X313" s="37">
        <v>0</v>
      </c>
      <c r="Y313" s="56">
        <v>0</v>
      </c>
      <c r="Z313" s="32"/>
    </row>
    <row r="314" spans="1:26" x14ac:dyDescent="0.2">
      <c r="A314" s="1" t="s">
        <v>867</v>
      </c>
      <c r="B314" s="1" t="s">
        <v>206</v>
      </c>
      <c r="C314" s="1" t="s">
        <v>428</v>
      </c>
      <c r="F314" s="9" t="str">
        <f>CONCATENATE(C314,,IF(ISBLANK(D314),"",", "),D314,IF(ISBLANK(H314),"",H314))</f>
        <v>Lafayette Public Trust Financing Authority</v>
      </c>
      <c r="G314" s="1" t="s">
        <v>242</v>
      </c>
      <c r="I314" s="2">
        <v>44700</v>
      </c>
      <c r="J314" s="4">
        <v>44742</v>
      </c>
      <c r="K314" s="1" t="s">
        <v>34</v>
      </c>
      <c r="L314" s="37">
        <v>1300000</v>
      </c>
      <c r="M314" s="1" t="s">
        <v>868</v>
      </c>
      <c r="N314" s="36">
        <v>22500</v>
      </c>
      <c r="O314" s="37">
        <v>0</v>
      </c>
      <c r="P314" s="37">
        <v>0</v>
      </c>
      <c r="Q314" s="37">
        <v>9155</v>
      </c>
      <c r="R314" s="37">
        <v>0</v>
      </c>
      <c r="S314" s="37">
        <v>0</v>
      </c>
      <c r="T314" s="37">
        <f>SUM(N314:S314)</f>
        <v>31655</v>
      </c>
      <c r="U314" s="36">
        <v>22500</v>
      </c>
      <c r="V314" s="37">
        <v>0</v>
      </c>
      <c r="W314" s="37">
        <v>805</v>
      </c>
      <c r="X314" s="37">
        <v>0</v>
      </c>
      <c r="Y314" s="56">
        <v>5850</v>
      </c>
      <c r="Z314" s="32"/>
    </row>
    <row r="315" spans="1:26" x14ac:dyDescent="0.2">
      <c r="A315" s="57" t="s">
        <v>869</v>
      </c>
      <c r="B315" s="57" t="s">
        <v>37</v>
      </c>
      <c r="C315" s="57"/>
      <c r="D315" s="57" t="s">
        <v>870</v>
      </c>
      <c r="E315" s="57"/>
      <c r="F315" s="9" t="str">
        <f t="shared" si="21"/>
        <v>Rapides Parish, Kolin-Ruby Wise Waterworks District No. 11A (LDH Program)</v>
      </c>
      <c r="G315" s="57" t="s">
        <v>241</v>
      </c>
      <c r="H315" s="57" t="s">
        <v>295</v>
      </c>
      <c r="I315" s="58">
        <v>45001</v>
      </c>
      <c r="J315" s="59">
        <v>45085</v>
      </c>
      <c r="K315" s="57" t="s">
        <v>34</v>
      </c>
      <c r="L315" s="60">
        <v>1100000</v>
      </c>
      <c r="M315" s="1" t="s">
        <v>35</v>
      </c>
      <c r="N315" s="61">
        <v>16910</v>
      </c>
      <c r="O315" s="60">
        <v>0</v>
      </c>
      <c r="P315" s="60">
        <v>0</v>
      </c>
      <c r="Q315" s="60">
        <v>2685</v>
      </c>
      <c r="R315" s="60">
        <v>0</v>
      </c>
      <c r="S315" s="60">
        <v>0</v>
      </c>
      <c r="T315" s="60">
        <f t="shared" ref="T315" si="28">SUM(N315:S315)</f>
        <v>19595</v>
      </c>
      <c r="U315" s="61">
        <v>16910</v>
      </c>
      <c r="V315" s="60">
        <v>0</v>
      </c>
      <c r="W315" s="60">
        <v>685</v>
      </c>
      <c r="X315" s="60">
        <v>0</v>
      </c>
      <c r="Y315" s="62">
        <v>0</v>
      </c>
      <c r="Z315" s="63"/>
    </row>
    <row r="316" spans="1:26" ht="28.5" x14ac:dyDescent="0.2">
      <c r="A316" s="1" t="s">
        <v>571</v>
      </c>
      <c r="B316" s="1" t="s">
        <v>92</v>
      </c>
      <c r="C316" s="1" t="s">
        <v>151</v>
      </c>
      <c r="F316" s="9" t="str">
        <f>CONCATENATE(C316,IF(ISBLANK(D316),"",", "),D316, IF(ISBLANK( H316),"", H316))</f>
        <v>Louisiana Public Facilities Authority (Hurricane Recovery Program - City of New Orleans and Sewerage and Water Board of New Orleans)</v>
      </c>
      <c r="G316" s="1" t="s">
        <v>242</v>
      </c>
      <c r="H316" s="1" t="s">
        <v>572</v>
      </c>
      <c r="I316" s="2">
        <v>44763</v>
      </c>
      <c r="J316" s="4">
        <v>44797</v>
      </c>
      <c r="K316" s="1" t="s">
        <v>40</v>
      </c>
      <c r="L316" s="5">
        <v>57850000</v>
      </c>
      <c r="M316" s="1" t="s">
        <v>43</v>
      </c>
      <c r="N316" s="25">
        <v>91395</v>
      </c>
      <c r="O316" s="26">
        <v>115700</v>
      </c>
      <c r="P316" s="26">
        <v>0</v>
      </c>
      <c r="Q316" s="26">
        <f>258648-115700</f>
        <v>142948</v>
      </c>
      <c r="R316" s="26">
        <v>0</v>
      </c>
      <c r="S316" s="26">
        <v>0</v>
      </c>
      <c r="T316" s="26">
        <f t="shared" si="18"/>
        <v>350043</v>
      </c>
      <c r="U316" s="25">
        <v>78895</v>
      </c>
      <c r="V316" s="27">
        <v>0</v>
      </c>
      <c r="W316" s="26">
        <v>27023</v>
      </c>
      <c r="X316" s="26">
        <v>28925</v>
      </c>
      <c r="Y316" s="28">
        <v>75000</v>
      </c>
      <c r="Z316" s="32"/>
    </row>
    <row r="317" spans="1:26" x14ac:dyDescent="0.2">
      <c r="A317" s="1" t="s">
        <v>871</v>
      </c>
      <c r="B317" s="1" t="s">
        <v>281</v>
      </c>
      <c r="C317" s="1" t="s">
        <v>142</v>
      </c>
      <c r="F317" s="9" t="str">
        <f>CONCATENATE(B317," Parish ",C317,,IF(ISBLANK(D317),"",", "),D317,IF(ISBLANK(H317),"",H317))</f>
        <v>Evangeline Parish Law Enforcement District</v>
      </c>
      <c r="G317" s="1" t="s">
        <v>241</v>
      </c>
      <c r="I317" s="2">
        <v>44854</v>
      </c>
      <c r="J317" s="4">
        <v>45092</v>
      </c>
      <c r="K317" s="1" t="s">
        <v>40</v>
      </c>
      <c r="L317" s="65">
        <v>23950000</v>
      </c>
      <c r="M317" s="1" t="s">
        <v>35</v>
      </c>
      <c r="N317" s="25">
        <v>124863</v>
      </c>
      <c r="O317" s="26">
        <v>191600</v>
      </c>
      <c r="P317" s="26">
        <v>128710</v>
      </c>
      <c r="Q317" s="26">
        <v>110689</v>
      </c>
      <c r="R317" s="26">
        <v>0</v>
      </c>
      <c r="S317" s="26">
        <v>63435</v>
      </c>
      <c r="T317" s="26">
        <f t="shared" ref="T317:T348" si="29">SUM(N317:S317)</f>
        <v>619297</v>
      </c>
      <c r="U317" s="25">
        <v>68863</v>
      </c>
      <c r="V317" s="26">
        <v>41000</v>
      </c>
      <c r="W317" s="26">
        <v>12553</v>
      </c>
      <c r="X317" s="26">
        <v>0</v>
      </c>
      <c r="Y317" s="28">
        <v>62073</v>
      </c>
      <c r="Z317" s="32"/>
    </row>
    <row r="318" spans="1:26" x14ac:dyDescent="0.2">
      <c r="A318" s="1" t="s">
        <v>434</v>
      </c>
      <c r="B318" s="1" t="s">
        <v>45</v>
      </c>
      <c r="C318" s="1" t="s">
        <v>63</v>
      </c>
      <c r="D318" s="1" t="s">
        <v>435</v>
      </c>
      <c r="F318" s="9" t="str">
        <f>CONCATENATE(B318," Parish ",C318,,IF(ISBLANK(D318),"",", "),D318,IF(ISBLANK(H318),"",H318))</f>
        <v>St. Tammany Parish School Board, Parishwide School District No. 12</v>
      </c>
      <c r="G318" s="1" t="s">
        <v>63</v>
      </c>
      <c r="I318" s="2">
        <v>43517</v>
      </c>
      <c r="J318" s="4">
        <v>44887</v>
      </c>
      <c r="K318" s="1" t="s">
        <v>163</v>
      </c>
      <c r="L318" s="65">
        <v>40000000</v>
      </c>
      <c r="M318" s="1" t="s">
        <v>475</v>
      </c>
      <c r="N318" s="25">
        <v>362780</v>
      </c>
      <c r="O318" s="26">
        <v>0</v>
      </c>
      <c r="P318" s="26">
        <v>0</v>
      </c>
      <c r="Q318" s="26">
        <v>301442</v>
      </c>
      <c r="R318" s="26">
        <v>0</v>
      </c>
      <c r="S318" s="26">
        <v>0</v>
      </c>
      <c r="T318" s="26">
        <f t="shared" si="29"/>
        <v>664222</v>
      </c>
      <c r="U318" s="25">
        <v>257880</v>
      </c>
      <c r="V318" s="26">
        <v>0</v>
      </c>
      <c r="W318" s="26">
        <v>71625</v>
      </c>
      <c r="X318" s="26">
        <v>0</v>
      </c>
      <c r="Y318" s="28">
        <v>90500</v>
      </c>
      <c r="Z318" s="32" t="s">
        <v>47</v>
      </c>
    </row>
    <row r="319" spans="1:26" x14ac:dyDescent="0.2">
      <c r="A319" s="1" t="s">
        <v>885</v>
      </c>
      <c r="B319" s="1" t="s">
        <v>45</v>
      </c>
      <c r="D319" s="1" t="s">
        <v>382</v>
      </c>
      <c r="F319" s="9" t="str">
        <f>CONCATENATE(B319," Parish",C319,,IF(ISBLANK(D319),"",", "),D319,IF(ISBLANK(H319),"",H319))</f>
        <v>St. Tammany Parish, Recreation District No. 1</v>
      </c>
      <c r="G319" s="1" t="s">
        <v>241</v>
      </c>
      <c r="I319" s="2">
        <v>44819</v>
      </c>
      <c r="J319" s="4">
        <v>45022</v>
      </c>
      <c r="K319" s="1" t="s">
        <v>40</v>
      </c>
      <c r="L319" s="65">
        <v>7000000</v>
      </c>
      <c r="M319" s="1" t="s">
        <v>475</v>
      </c>
      <c r="N319" s="25">
        <v>76025</v>
      </c>
      <c r="O319" s="26">
        <v>0</v>
      </c>
      <c r="P319" s="26">
        <v>0</v>
      </c>
      <c r="Q319" s="26">
        <v>40575</v>
      </c>
      <c r="R319" s="26">
        <v>0</v>
      </c>
      <c r="S319" s="26">
        <v>0</v>
      </c>
      <c r="T319" s="26">
        <f t="shared" si="29"/>
        <v>116600</v>
      </c>
      <c r="U319" s="25">
        <v>46025</v>
      </c>
      <c r="V319" s="26">
        <v>0</v>
      </c>
      <c r="W319" s="26">
        <v>4125</v>
      </c>
      <c r="X319" s="26">
        <v>0</v>
      </c>
      <c r="Y319" s="28">
        <v>12000</v>
      </c>
      <c r="Z319" s="32"/>
    </row>
    <row r="320" spans="1:26" x14ac:dyDescent="0.2">
      <c r="A320" s="1" t="s">
        <v>886</v>
      </c>
      <c r="B320" s="1" t="s">
        <v>284</v>
      </c>
      <c r="C320" s="1" t="s">
        <v>1004</v>
      </c>
      <c r="F320" s="9" t="str">
        <f>CONCATENATE(B320," Parish ",C320,,IF(ISBLANK(D320),"",", "),D320,IF(ISBLANK(H320),"",H320))</f>
        <v>DeSoto Parish Police Jury (International Paper Company Project)</v>
      </c>
      <c r="G320" s="1" t="s">
        <v>39</v>
      </c>
      <c r="H320" s="1" t="s">
        <v>1006</v>
      </c>
      <c r="I320" s="2">
        <v>45064</v>
      </c>
      <c r="J320" s="4">
        <v>45078</v>
      </c>
      <c r="K320" s="1" t="s">
        <v>34</v>
      </c>
      <c r="L320" s="65">
        <v>24500000</v>
      </c>
      <c r="M320" s="1" t="s">
        <v>43</v>
      </c>
      <c r="N320" s="25">
        <v>116881</v>
      </c>
      <c r="O320" s="26">
        <v>51450</v>
      </c>
      <c r="P320" s="26">
        <v>0</v>
      </c>
      <c r="Q320" s="26">
        <v>31200</v>
      </c>
      <c r="R320" s="26">
        <v>0</v>
      </c>
      <c r="S320" s="26">
        <v>0</v>
      </c>
      <c r="T320" s="26">
        <f t="shared" si="29"/>
        <v>199531</v>
      </c>
      <c r="U320" s="25">
        <v>17981</v>
      </c>
      <c r="V320" s="26">
        <v>51450</v>
      </c>
      <c r="W320" s="26">
        <v>27700</v>
      </c>
      <c r="X320" s="26">
        <v>0</v>
      </c>
      <c r="Y320" s="28">
        <v>0</v>
      </c>
      <c r="Z320" s="32"/>
    </row>
    <row r="321" spans="1:26" x14ac:dyDescent="0.2">
      <c r="A321" s="1" t="s">
        <v>887</v>
      </c>
      <c r="C321" s="1" t="s">
        <v>1002</v>
      </c>
      <c r="F321" s="9" t="str">
        <f>CONCATENATE(B321,C321,,IF(ISBLANK(D321),"",", "),D321,IF(ISBLANK(H321),"",H321))</f>
        <v>Louisiana Housing Corporation (Caddo Homes Project)</v>
      </c>
      <c r="G321" s="1" t="s">
        <v>242</v>
      </c>
      <c r="H321" s="1" t="s">
        <v>1007</v>
      </c>
      <c r="I321" s="2">
        <v>44882</v>
      </c>
      <c r="J321" s="4">
        <v>45098</v>
      </c>
      <c r="K321" s="1" t="s">
        <v>34</v>
      </c>
      <c r="L321" s="65">
        <v>10250000</v>
      </c>
      <c r="M321" s="1" t="s">
        <v>35</v>
      </c>
      <c r="N321" s="25">
        <v>49525</v>
      </c>
      <c r="O321" s="26">
        <v>0</v>
      </c>
      <c r="P321" s="26">
        <v>0</v>
      </c>
      <c r="Q321" s="26">
        <v>43683</v>
      </c>
      <c r="R321" s="26">
        <v>1962372</v>
      </c>
      <c r="S321" s="26">
        <v>37500</v>
      </c>
      <c r="T321" s="26">
        <f t="shared" si="29"/>
        <v>2093080</v>
      </c>
      <c r="U321" s="25">
        <v>49525</v>
      </c>
      <c r="V321" s="26">
        <v>0</v>
      </c>
      <c r="W321" s="26">
        <v>12025</v>
      </c>
      <c r="X321" s="26">
        <v>10250</v>
      </c>
      <c r="Y321" s="28">
        <v>20500</v>
      </c>
      <c r="Z321" s="32"/>
    </row>
    <row r="322" spans="1:26" x14ac:dyDescent="0.2">
      <c r="A322" s="1" t="s">
        <v>888</v>
      </c>
      <c r="B322" s="1" t="s">
        <v>45</v>
      </c>
      <c r="C322" s="1" t="s">
        <v>889</v>
      </c>
      <c r="F322" s="9" t="str">
        <f>CONCATENATE(B322," Parish, ",C322,,IF(ISBLANK(D322),"",", "),D322,IF(ISBLANK(H322),"",H322))</f>
        <v>St. Tammany Parish, City of Covington</v>
      </c>
      <c r="G322" s="1" t="s">
        <v>39</v>
      </c>
      <c r="I322" s="2">
        <v>44819</v>
      </c>
      <c r="J322" s="4">
        <v>45042</v>
      </c>
      <c r="K322" s="1" t="s">
        <v>163</v>
      </c>
      <c r="L322" s="65">
        <v>4750000</v>
      </c>
      <c r="M322" s="1" t="s">
        <v>475</v>
      </c>
      <c r="N322" s="25">
        <v>69525</v>
      </c>
      <c r="O322" s="26">
        <v>0</v>
      </c>
      <c r="P322" s="26">
        <v>0</v>
      </c>
      <c r="Q322" s="26">
        <v>34825</v>
      </c>
      <c r="R322" s="26">
        <v>0</v>
      </c>
      <c r="S322" s="26">
        <v>0</v>
      </c>
      <c r="T322" s="26">
        <f t="shared" si="29"/>
        <v>104350</v>
      </c>
      <c r="U322" s="25">
        <v>39525</v>
      </c>
      <c r="V322" s="26">
        <v>0</v>
      </c>
      <c r="W322" s="26">
        <v>2875</v>
      </c>
      <c r="X322" s="26">
        <v>0</v>
      </c>
      <c r="Y322" s="28">
        <v>10500</v>
      </c>
      <c r="Z322" s="32"/>
    </row>
    <row r="323" spans="1:26" x14ac:dyDescent="0.2">
      <c r="A323" s="1" t="s">
        <v>949</v>
      </c>
      <c r="C323" s="1" t="s">
        <v>1002</v>
      </c>
      <c r="F323" s="9" t="str">
        <f>CONCATENATE(B323,C323,,IF(ISBLANK(D323),"",", "),D323,IF(ISBLANK(H323),"",H323))</f>
        <v>Louisiana Housing Corporation (Home Ownership Program)</v>
      </c>
      <c r="G323" s="1" t="s">
        <v>242</v>
      </c>
      <c r="H323" s="1" t="s">
        <v>1008</v>
      </c>
      <c r="I323" s="2">
        <v>45064</v>
      </c>
      <c r="J323" s="4">
        <v>45091</v>
      </c>
      <c r="K323" s="1" t="s">
        <v>40</v>
      </c>
      <c r="L323" s="65">
        <f>52500000+7500000</f>
        <v>60000000</v>
      </c>
      <c r="M323" s="1" t="s">
        <v>35</v>
      </c>
      <c r="N323" s="25">
        <v>204300</v>
      </c>
      <c r="O323" s="26">
        <v>420671</v>
      </c>
      <c r="P323" s="26">
        <v>0</v>
      </c>
      <c r="Q323" s="26">
        <v>212775</v>
      </c>
      <c r="R323" s="26">
        <v>0</v>
      </c>
      <c r="S323" s="26">
        <v>0</v>
      </c>
      <c r="T323" s="26">
        <f t="shared" si="29"/>
        <v>837746</v>
      </c>
      <c r="U323" s="25">
        <v>131800</v>
      </c>
      <c r="V323" s="26">
        <v>31000</v>
      </c>
      <c r="W323" s="26">
        <v>27775</v>
      </c>
      <c r="X323" s="26">
        <v>0</v>
      </c>
      <c r="Y323" s="28">
        <v>110000</v>
      </c>
      <c r="Z323" s="32"/>
    </row>
    <row r="324" spans="1:26" x14ac:dyDescent="0.2">
      <c r="A324" s="1" t="s">
        <v>950</v>
      </c>
      <c r="C324" s="1" t="s">
        <v>1002</v>
      </c>
      <c r="F324" s="9" t="str">
        <f>CONCATENATE(B324,C324,,IF(ISBLANK(D324),"",", "),D324,IF(ISBLANK(H324),"",H324))</f>
        <v>Louisiana Housing Corporation (Rapides Home Project)</v>
      </c>
      <c r="G324" s="1" t="s">
        <v>242</v>
      </c>
      <c r="H324" s="1" t="s">
        <v>1009</v>
      </c>
      <c r="I324" s="2">
        <v>45091</v>
      </c>
      <c r="J324" s="4">
        <v>45105</v>
      </c>
      <c r="K324" s="1" t="s">
        <v>34</v>
      </c>
      <c r="L324" s="65">
        <v>11250000</v>
      </c>
      <c r="M324" s="1" t="s">
        <v>35</v>
      </c>
      <c r="N324" s="25">
        <v>51525</v>
      </c>
      <c r="O324" s="26">
        <v>0</v>
      </c>
      <c r="P324" s="26">
        <v>0</v>
      </c>
      <c r="Q324" s="26">
        <v>48486</v>
      </c>
      <c r="R324" s="26">
        <v>1795579</v>
      </c>
      <c r="S324" s="26">
        <v>37500</v>
      </c>
      <c r="T324" s="26">
        <f t="shared" si="29"/>
        <v>1933090</v>
      </c>
      <c r="U324" s="25">
        <v>51525</v>
      </c>
      <c r="V324" s="26">
        <v>0</v>
      </c>
      <c r="W324" s="26">
        <v>13125</v>
      </c>
      <c r="X324" s="26">
        <v>11250</v>
      </c>
      <c r="Y324" s="28">
        <v>22500</v>
      </c>
      <c r="Z324" s="32"/>
    </row>
    <row r="325" spans="1:26" x14ac:dyDescent="0.2">
      <c r="A325" s="1" t="s">
        <v>212</v>
      </c>
      <c r="B325" s="1" t="s">
        <v>206</v>
      </c>
      <c r="C325" s="1" t="s">
        <v>230</v>
      </c>
      <c r="D325" s="1" t="s">
        <v>231</v>
      </c>
      <c r="F325" s="9" t="str">
        <f>CONCATENATE(B325," Parish, ",C325,,IF(ISBLANK(D325),"",", "),D325,IF(ISBLANK(H325),"",H325))</f>
        <v>Lafayette Parish, City of Youngsville, Youngsville Sales Tax District No. 1</v>
      </c>
      <c r="G325" s="1" t="s">
        <v>242</v>
      </c>
      <c r="I325" s="2">
        <v>44490</v>
      </c>
      <c r="J325" s="4">
        <v>45099</v>
      </c>
      <c r="K325" s="1" t="s">
        <v>40</v>
      </c>
      <c r="L325" s="65">
        <v>14000000</v>
      </c>
      <c r="M325" s="1" t="s">
        <v>35</v>
      </c>
      <c r="N325" s="25">
        <v>127675</v>
      </c>
      <c r="O325" s="26">
        <v>111500</v>
      </c>
      <c r="P325" s="26">
        <v>93344</v>
      </c>
      <c r="Q325" s="26">
        <v>84625</v>
      </c>
      <c r="R325" s="26">
        <v>0</v>
      </c>
      <c r="S325" s="26">
        <v>0</v>
      </c>
      <c r="T325" s="26">
        <f t="shared" si="29"/>
        <v>417144</v>
      </c>
      <c r="U325" s="25">
        <v>100175</v>
      </c>
      <c r="V325" s="26">
        <v>7500</v>
      </c>
      <c r="W325" s="26">
        <v>10600</v>
      </c>
      <c r="X325" s="26">
        <v>0</v>
      </c>
      <c r="Y325" s="28">
        <v>58250</v>
      </c>
      <c r="Z325" s="32" t="s">
        <v>47</v>
      </c>
    </row>
    <row r="326" spans="1:26" x14ac:dyDescent="0.2">
      <c r="A326" s="1" t="s">
        <v>951</v>
      </c>
      <c r="B326" s="1" t="s">
        <v>280</v>
      </c>
      <c r="D326" s="1" t="s">
        <v>526</v>
      </c>
      <c r="F326" s="9" t="str">
        <f>CONCATENATE(B326," Parish",C326,,IF(ISBLANK(D326),"",", "),D326,IF(ISBLANK(H326),"",H326))</f>
        <v>Sabine Parish, Waterworks District No. 1 (LDH Program)</v>
      </c>
      <c r="G326" s="1" t="s">
        <v>242</v>
      </c>
      <c r="H326" s="1" t="s">
        <v>1010</v>
      </c>
      <c r="I326" s="2">
        <v>44945</v>
      </c>
      <c r="J326" s="4">
        <v>45078</v>
      </c>
      <c r="K326" s="1" t="s">
        <v>34</v>
      </c>
      <c r="L326" s="65">
        <v>1000000</v>
      </c>
      <c r="M326" s="1" t="s">
        <v>35</v>
      </c>
      <c r="N326" s="25">
        <v>15550</v>
      </c>
      <c r="O326" s="26">
        <v>0</v>
      </c>
      <c r="P326" s="26">
        <v>0</v>
      </c>
      <c r="Q326" s="26">
        <v>1005</v>
      </c>
      <c r="R326" s="26">
        <v>0</v>
      </c>
      <c r="S326" s="26">
        <v>0</v>
      </c>
      <c r="T326" s="26">
        <f t="shared" si="29"/>
        <v>16555</v>
      </c>
      <c r="U326" s="25">
        <v>15550</v>
      </c>
      <c r="V326" s="26">
        <v>0</v>
      </c>
      <c r="W326" s="26">
        <v>625</v>
      </c>
      <c r="X326" s="26">
        <v>0</v>
      </c>
      <c r="Y326" s="28">
        <v>0</v>
      </c>
      <c r="Z326" s="32"/>
    </row>
    <row r="327" spans="1:26" x14ac:dyDescent="0.2">
      <c r="A327" s="1" t="s">
        <v>952</v>
      </c>
      <c r="B327" s="1" t="s">
        <v>189</v>
      </c>
      <c r="C327" s="1" t="s">
        <v>63</v>
      </c>
      <c r="F327" s="9" t="str">
        <f>CONCATENATE(B327," Parish ",C327,,IF(ISBLANK(D327),"",", "),D327,IF(ISBLANK(H327),"",H327))</f>
        <v>Jefferson Parish School Board</v>
      </c>
      <c r="G327" s="1" t="s">
        <v>63</v>
      </c>
      <c r="I327" s="2">
        <v>44945</v>
      </c>
      <c r="J327" s="4">
        <v>45013</v>
      </c>
      <c r="K327" s="1" t="s">
        <v>40</v>
      </c>
      <c r="L327" s="65">
        <v>4935000</v>
      </c>
      <c r="M327" s="1" t="s">
        <v>35</v>
      </c>
      <c r="N327" s="25">
        <v>59080</v>
      </c>
      <c r="O327" s="26">
        <v>37012</v>
      </c>
      <c r="P327" s="26">
        <v>0</v>
      </c>
      <c r="Q327" s="26">
        <v>38758</v>
      </c>
      <c r="R327" s="26">
        <v>0</v>
      </c>
      <c r="S327" s="26">
        <v>0</v>
      </c>
      <c r="T327" s="26">
        <f t="shared" si="29"/>
        <v>134850</v>
      </c>
      <c r="U327" s="25">
        <v>39080</v>
      </c>
      <c r="V327" s="26">
        <v>0</v>
      </c>
      <c r="W327" s="26">
        <v>2986</v>
      </c>
      <c r="X327" s="26">
        <v>0</v>
      </c>
      <c r="Y327" s="28">
        <v>15000</v>
      </c>
      <c r="Z327" s="32"/>
    </row>
    <row r="328" spans="1:26" x14ac:dyDescent="0.2">
      <c r="A328" s="1" t="s">
        <v>953</v>
      </c>
      <c r="B328" s="1" t="s">
        <v>207</v>
      </c>
      <c r="D328" s="1" t="s">
        <v>954</v>
      </c>
      <c r="F328" s="9" t="str">
        <f>CONCATENATE(B328," Parish",C328,,IF(ISBLANK(D328),"",", "),D328,IF(ISBLANK(H328),"",H328))</f>
        <v>Pointe Coupee Parish, Consolidated Sewerage District No. 1 (DEQ Project)</v>
      </c>
      <c r="G328" s="1" t="s">
        <v>242</v>
      </c>
      <c r="H328" s="1" t="s">
        <v>1011</v>
      </c>
      <c r="I328" s="2">
        <v>44728</v>
      </c>
      <c r="J328" s="4">
        <v>45077</v>
      </c>
      <c r="K328" s="1" t="s">
        <v>34</v>
      </c>
      <c r="L328" s="65">
        <v>1321000</v>
      </c>
      <c r="M328" s="1" t="s">
        <v>35</v>
      </c>
      <c r="N328" s="25">
        <v>33446</v>
      </c>
      <c r="O328" s="26">
        <v>0</v>
      </c>
      <c r="P328" s="26">
        <v>0</v>
      </c>
      <c r="Q328" s="26">
        <v>3925</v>
      </c>
      <c r="R328" s="26">
        <v>0</v>
      </c>
      <c r="S328" s="26">
        <v>0</v>
      </c>
      <c r="T328" s="26">
        <f t="shared" si="29"/>
        <v>37371</v>
      </c>
      <c r="U328" s="25">
        <v>24875</v>
      </c>
      <c r="V328" s="26">
        <v>0</v>
      </c>
      <c r="W328" s="26">
        <v>818</v>
      </c>
      <c r="X328" s="26">
        <v>0</v>
      </c>
      <c r="Y328" s="28">
        <v>0</v>
      </c>
      <c r="Z328" s="32"/>
    </row>
    <row r="329" spans="1:26" x14ac:dyDescent="0.2">
      <c r="A329" s="1" t="s">
        <v>955</v>
      </c>
      <c r="C329" s="1" t="s">
        <v>1012</v>
      </c>
      <c r="F329" s="9" t="str">
        <f>CONCATENATE(B329,C329,,IF(ISBLANK(D329),"",", "),D329,IF(ISBLANK(H329),"",H329))</f>
        <v>Louisiana Correctional Facilities Corporation (Louisiana Correctional Institute for Women Project)</v>
      </c>
      <c r="G329" s="1" t="s">
        <v>242</v>
      </c>
      <c r="H329" s="1" t="s">
        <v>1013</v>
      </c>
      <c r="I329" s="2">
        <v>44427</v>
      </c>
      <c r="J329" s="4">
        <v>45118</v>
      </c>
      <c r="K329" s="1" t="s">
        <v>40</v>
      </c>
      <c r="L329" s="65">
        <v>44925000</v>
      </c>
      <c r="M329" s="1" t="s">
        <v>35</v>
      </c>
      <c r="N329" s="25">
        <v>168094</v>
      </c>
      <c r="O329" s="26">
        <v>224625</v>
      </c>
      <c r="P329" s="26">
        <v>0</v>
      </c>
      <c r="Q329" s="26">
        <v>170445</v>
      </c>
      <c r="R329" s="26">
        <v>0</v>
      </c>
      <c r="S329" s="26">
        <v>0</v>
      </c>
      <c r="T329" s="26">
        <f t="shared" si="29"/>
        <v>563164</v>
      </c>
      <c r="U329" s="25">
        <v>84594</v>
      </c>
      <c r="V329" s="26">
        <v>35000</v>
      </c>
      <c r="W329" s="26">
        <v>21991</v>
      </c>
      <c r="X329" s="26">
        <v>22463</v>
      </c>
      <c r="Y329" s="28">
        <v>83611</v>
      </c>
      <c r="Z329" s="32"/>
    </row>
    <row r="330" spans="1:26" x14ac:dyDescent="0.2">
      <c r="A330" s="1" t="s">
        <v>956</v>
      </c>
      <c r="B330" s="1" t="s">
        <v>206</v>
      </c>
      <c r="C330" s="1" t="s">
        <v>957</v>
      </c>
      <c r="F330" s="9" t="str">
        <f>CONCATENATE(B330," Parish, ",C330,,IF(ISBLANK(D330),"",", "),D330,IF(ISBLANK(H330),"",H330))</f>
        <v>Lafayette Parish, City of Scott</v>
      </c>
      <c r="G330" s="1" t="s">
        <v>39</v>
      </c>
      <c r="I330" s="2">
        <v>44490</v>
      </c>
      <c r="J330" s="4">
        <v>44476</v>
      </c>
      <c r="K330" s="1" t="s">
        <v>34</v>
      </c>
      <c r="L330" s="65">
        <v>1013000</v>
      </c>
      <c r="M330" s="1" t="s">
        <v>67</v>
      </c>
      <c r="N330" s="25">
        <v>5000</v>
      </c>
      <c r="O330" s="26">
        <v>0</v>
      </c>
      <c r="P330" s="26">
        <v>0</v>
      </c>
      <c r="Q330" s="26">
        <v>2133</v>
      </c>
      <c r="R330" s="26">
        <v>0</v>
      </c>
      <c r="S330" s="26">
        <v>0</v>
      </c>
      <c r="T330" s="26">
        <f t="shared" si="29"/>
        <v>7133</v>
      </c>
      <c r="U330" s="25">
        <v>5000</v>
      </c>
      <c r="V330" s="26">
        <v>0</v>
      </c>
      <c r="W330" s="26">
        <v>633</v>
      </c>
      <c r="X330" s="26">
        <v>0</v>
      </c>
      <c r="Y330" s="28">
        <v>0</v>
      </c>
      <c r="Z330" s="32"/>
    </row>
    <row r="331" spans="1:26" x14ac:dyDescent="0.2">
      <c r="A331" s="1" t="s">
        <v>958</v>
      </c>
      <c r="B331" s="1" t="s">
        <v>959</v>
      </c>
      <c r="D331" s="1" t="s">
        <v>960</v>
      </c>
      <c r="F331" s="9" t="str">
        <f>CONCATENATE(B331," Parish",,IF(ISBLANK(D331),"",", "),D331,IF(ISBLANK(H331),"",H331))</f>
        <v>Jackson Parish, Recreation District</v>
      </c>
      <c r="G331" s="1" t="s">
        <v>242</v>
      </c>
      <c r="I331" s="2">
        <v>45036</v>
      </c>
      <c r="J331" s="4">
        <v>45091</v>
      </c>
      <c r="K331" s="1" t="s">
        <v>34</v>
      </c>
      <c r="L331" s="65">
        <v>1500000</v>
      </c>
      <c r="M331" s="1" t="s">
        <v>35</v>
      </c>
      <c r="N331" s="25">
        <v>22770</v>
      </c>
      <c r="O331" s="26">
        <v>0</v>
      </c>
      <c r="P331" s="26">
        <v>0</v>
      </c>
      <c r="Q331" s="26">
        <v>1425</v>
      </c>
      <c r="R331" s="26">
        <v>0</v>
      </c>
      <c r="S331" s="26">
        <v>0</v>
      </c>
      <c r="T331" s="26">
        <f t="shared" si="29"/>
        <v>24195</v>
      </c>
      <c r="U331" s="25">
        <v>21970</v>
      </c>
      <c r="V331" s="26">
        <v>0</v>
      </c>
      <c r="W331" s="26">
        <v>925</v>
      </c>
      <c r="X331" s="26">
        <v>0</v>
      </c>
      <c r="Y331" s="28">
        <v>0</v>
      </c>
      <c r="Z331" s="32"/>
    </row>
    <row r="332" spans="1:26" x14ac:dyDescent="0.2">
      <c r="A332" s="1" t="s">
        <v>961</v>
      </c>
      <c r="B332" s="1" t="s">
        <v>282</v>
      </c>
      <c r="C332" s="1" t="s">
        <v>63</v>
      </c>
      <c r="D332" s="1" t="s">
        <v>335</v>
      </c>
      <c r="F332" s="9" t="str">
        <f>CONCATENATE(B332," Parish ",C332,,IF(ISBLANK(D332),"",", "),D332,IF(ISBLANK(H332),"",H332))</f>
        <v>East Feliciana Parish School Board, School District No. 1</v>
      </c>
      <c r="G332" s="1" t="s">
        <v>63</v>
      </c>
      <c r="I332" s="2">
        <v>45064</v>
      </c>
      <c r="J332" s="4">
        <v>45091</v>
      </c>
      <c r="K332" s="1" t="s">
        <v>34</v>
      </c>
      <c r="L332" s="65">
        <v>2060000</v>
      </c>
      <c r="M332" s="1" t="s">
        <v>35</v>
      </c>
      <c r="N332" s="25">
        <v>30575</v>
      </c>
      <c r="O332" s="26"/>
      <c r="P332" s="26"/>
      <c r="Q332" s="26">
        <v>12518</v>
      </c>
      <c r="R332" s="26"/>
      <c r="S332" s="26">
        <v>0</v>
      </c>
      <c r="T332" s="26">
        <f t="shared" si="29"/>
        <v>43093</v>
      </c>
      <c r="U332" s="25">
        <v>30575</v>
      </c>
      <c r="V332" s="26"/>
      <c r="W332" s="26">
        <v>1261</v>
      </c>
      <c r="X332" s="26"/>
      <c r="Y332" s="28">
        <v>10000</v>
      </c>
      <c r="Z332" s="32"/>
    </row>
    <row r="333" spans="1:26" x14ac:dyDescent="0.2">
      <c r="A333" s="1" t="s">
        <v>962</v>
      </c>
      <c r="B333" s="1" t="s">
        <v>56</v>
      </c>
      <c r="C333" s="1" t="s">
        <v>1014</v>
      </c>
      <c r="F333" s="9" t="str">
        <f>CONCATENATE(B333," Parish ",C333,,IF(ISBLANK(D333),"",", "),D333,IF(ISBLANK(H333),"",H333))</f>
        <v>Caddo Parish Commission</v>
      </c>
      <c r="G333" s="1" t="s">
        <v>7</v>
      </c>
      <c r="I333" s="2">
        <v>44728</v>
      </c>
      <c r="J333" s="4">
        <v>45014</v>
      </c>
      <c r="K333" s="1" t="s">
        <v>40</v>
      </c>
      <c r="L333" s="65">
        <v>20000000</v>
      </c>
      <c r="M333" s="1" t="s">
        <v>475</v>
      </c>
      <c r="N333" s="25">
        <v>85900</v>
      </c>
      <c r="O333" s="26">
        <v>150000</v>
      </c>
      <c r="P333" s="26">
        <v>0</v>
      </c>
      <c r="Q333" s="26">
        <v>90225</v>
      </c>
      <c r="R333" s="26">
        <v>0</v>
      </c>
      <c r="S333" s="26">
        <v>0</v>
      </c>
      <c r="T333" s="26">
        <f t="shared" si="29"/>
        <v>326125</v>
      </c>
      <c r="U333" s="25">
        <v>63400</v>
      </c>
      <c r="V333" s="26">
        <v>0</v>
      </c>
      <c r="W333" s="26">
        <v>10775</v>
      </c>
      <c r="X333" s="26">
        <v>0</v>
      </c>
      <c r="Y333" s="28">
        <v>50000</v>
      </c>
      <c r="Z333" s="32"/>
    </row>
    <row r="334" spans="1:26" x14ac:dyDescent="0.2">
      <c r="A334" s="1" t="s">
        <v>963</v>
      </c>
      <c r="B334" s="1" t="s">
        <v>69</v>
      </c>
      <c r="D334" s="1" t="s">
        <v>1015</v>
      </c>
      <c r="F334" s="9" t="str">
        <f>CONCATENATE(B334," Parish",C334,,IF(ISBLANK(D334),"",", "),D334,IF(ISBLANK(H334),"",H334))</f>
        <v>Lafourche Parish, Fire District No. 3</v>
      </c>
      <c r="G334" s="1" t="s">
        <v>241</v>
      </c>
      <c r="I334" s="2">
        <v>45001</v>
      </c>
      <c r="J334" s="4">
        <v>45013</v>
      </c>
      <c r="L334" s="65">
        <v>1269616</v>
      </c>
      <c r="M334" s="1" t="s">
        <v>67</v>
      </c>
      <c r="N334" s="25">
        <v>0</v>
      </c>
      <c r="O334" s="26">
        <v>0</v>
      </c>
      <c r="P334" s="26">
        <v>0</v>
      </c>
      <c r="Q334" s="26">
        <v>787</v>
      </c>
      <c r="R334" s="26">
        <v>0</v>
      </c>
      <c r="S334" s="26">
        <v>0</v>
      </c>
      <c r="T334" s="26">
        <f t="shared" si="29"/>
        <v>787</v>
      </c>
      <c r="U334" s="25">
        <v>0</v>
      </c>
      <c r="V334" s="26">
        <v>0</v>
      </c>
      <c r="W334" s="26">
        <v>787</v>
      </c>
      <c r="X334" s="26">
        <v>0</v>
      </c>
      <c r="Y334" s="28">
        <v>0</v>
      </c>
      <c r="Z334" s="32"/>
    </row>
    <row r="335" spans="1:26" x14ac:dyDescent="0.2">
      <c r="A335" s="1" t="s">
        <v>964</v>
      </c>
      <c r="C335" s="1" t="s">
        <v>1002</v>
      </c>
      <c r="F335" s="9" t="str">
        <f>CONCATENATE(B335,C335,,IF(ISBLANK(D335),"",", "),D335,IF(ISBLANK(H335),"",H335))</f>
        <v>Louisiana Housing Corporation (Bayou D'arbonne Retirement Village Project)</v>
      </c>
      <c r="G335" s="64" t="s">
        <v>242</v>
      </c>
      <c r="H335" s="1" t="s">
        <v>1016</v>
      </c>
      <c r="I335" s="2">
        <v>44910</v>
      </c>
      <c r="J335" s="4">
        <v>45063</v>
      </c>
      <c r="K335" s="1" t="s">
        <v>34</v>
      </c>
      <c r="L335" s="65">
        <v>10000000</v>
      </c>
      <c r="M335" s="1" t="s">
        <v>35</v>
      </c>
      <c r="N335" s="25">
        <v>49025</v>
      </c>
      <c r="O335" s="26">
        <v>0</v>
      </c>
      <c r="P335" s="26">
        <v>0</v>
      </c>
      <c r="Q335" s="26">
        <v>42693</v>
      </c>
      <c r="R335" s="26">
        <v>2743951</v>
      </c>
      <c r="S335" s="26">
        <v>128500</v>
      </c>
      <c r="T335" s="26">
        <f t="shared" si="29"/>
        <v>2964169</v>
      </c>
      <c r="U335" s="25">
        <v>49025</v>
      </c>
      <c r="V335" s="26">
        <v>0</v>
      </c>
      <c r="W335" s="26">
        <v>11750</v>
      </c>
      <c r="X335" s="26">
        <v>10000</v>
      </c>
      <c r="Y335" s="28">
        <v>20000</v>
      </c>
      <c r="Z335" s="32"/>
    </row>
    <row r="336" spans="1:26" x14ac:dyDescent="0.2">
      <c r="A336" s="1" t="s">
        <v>965</v>
      </c>
      <c r="C336" s="1" t="s">
        <v>1002</v>
      </c>
      <c r="F336" s="9" t="str">
        <f>CONCATENATE(B336,C336,,IF(ISBLANK(D336),"",", "),D336,IF(ISBLANK(H336),"",H336))</f>
        <v>Louisiana Housing Corporation (Tangipahoa Homes Project)</v>
      </c>
      <c r="G336" s="64" t="s">
        <v>242</v>
      </c>
      <c r="H336" s="1" t="s">
        <v>1017</v>
      </c>
      <c r="I336" s="2">
        <v>44882</v>
      </c>
      <c r="J336" s="4">
        <v>45106</v>
      </c>
      <c r="K336" s="1" t="s">
        <v>34</v>
      </c>
      <c r="L336" s="65">
        <v>3250000</v>
      </c>
      <c r="M336" s="1" t="s">
        <v>35</v>
      </c>
      <c r="N336" s="25">
        <v>32025</v>
      </c>
      <c r="O336" s="26">
        <v>0</v>
      </c>
      <c r="P336" s="26">
        <v>0</v>
      </c>
      <c r="Q336" s="26">
        <v>14682</v>
      </c>
      <c r="R336" s="26">
        <v>500047</v>
      </c>
      <c r="S336" s="26">
        <v>40255</v>
      </c>
      <c r="T336" s="26">
        <f t="shared" si="29"/>
        <v>587009</v>
      </c>
      <c r="U336" s="25">
        <v>32025</v>
      </c>
      <c r="V336" s="26">
        <v>0</v>
      </c>
      <c r="W336" s="26">
        <v>4063</v>
      </c>
      <c r="X336" s="26">
        <v>3250</v>
      </c>
      <c r="Y336" s="28">
        <v>6500</v>
      </c>
      <c r="Z336" s="32"/>
    </row>
    <row r="337" spans="1:26" x14ac:dyDescent="0.2">
      <c r="A337" s="1" t="s">
        <v>453</v>
      </c>
      <c r="B337" s="1" t="s">
        <v>56</v>
      </c>
      <c r="C337" s="1" t="s">
        <v>63</v>
      </c>
      <c r="D337" s="1" t="s">
        <v>133</v>
      </c>
      <c r="F337" s="9" t="str">
        <f>CONCATENATE(B337," Parish ",C337,,IF(ISBLANK(D337),"",", "),D337,IF(ISBLANK(H337),"",H337))</f>
        <v>Caddo Parish School Board, Parishwide School District</v>
      </c>
      <c r="G337" s="1" t="s">
        <v>63</v>
      </c>
      <c r="I337" s="2">
        <v>43517</v>
      </c>
      <c r="J337" s="4">
        <v>44937</v>
      </c>
      <c r="K337" s="1" t="s">
        <v>40</v>
      </c>
      <c r="L337" s="65">
        <v>9250000</v>
      </c>
      <c r="M337" s="1" t="s">
        <v>475</v>
      </c>
      <c r="N337" s="25">
        <v>298906</v>
      </c>
      <c r="O337" s="26">
        <v>141250</v>
      </c>
      <c r="P337" s="26">
        <v>110929</v>
      </c>
      <c r="Q337" s="26">
        <v>136497</v>
      </c>
      <c r="R337" s="26">
        <v>0</v>
      </c>
      <c r="S337" s="26">
        <v>0</v>
      </c>
      <c r="T337" s="26">
        <f t="shared" si="29"/>
        <v>687582</v>
      </c>
      <c r="U337" s="25">
        <f>130018+60036</f>
        <v>190054</v>
      </c>
      <c r="V337" s="26">
        <v>0</v>
      </c>
      <c r="W337" s="26">
        <v>27963</v>
      </c>
      <c r="X337" s="26">
        <v>0</v>
      </c>
      <c r="Y337" s="28">
        <v>30000</v>
      </c>
      <c r="Z337" s="32" t="s">
        <v>47</v>
      </c>
    </row>
    <row r="338" spans="1:26" x14ac:dyDescent="0.2">
      <c r="A338" s="1" t="s">
        <v>966</v>
      </c>
      <c r="B338" s="1" t="s">
        <v>440</v>
      </c>
      <c r="D338" s="1" t="s">
        <v>293</v>
      </c>
      <c r="F338" s="9" t="str">
        <f>CONCATENATE(B338," Parish",C338,,IF(ISBLANK(D338),"",", "),D338,IF(ISBLANK(H338),"",H338))</f>
        <v>Caldwell Parish, Hospital Service District No. 1</v>
      </c>
      <c r="G338" s="1" t="s">
        <v>241</v>
      </c>
      <c r="I338" s="2">
        <v>44854</v>
      </c>
      <c r="J338" s="4">
        <v>45105</v>
      </c>
      <c r="K338" s="1" t="s">
        <v>34</v>
      </c>
      <c r="L338" s="65">
        <v>5000000</v>
      </c>
      <c r="M338" s="1" t="s">
        <v>35</v>
      </c>
      <c r="N338" s="25">
        <v>38359</v>
      </c>
      <c r="O338" s="26">
        <v>0</v>
      </c>
      <c r="P338" s="26">
        <v>0</v>
      </c>
      <c r="Q338" s="26">
        <v>5825</v>
      </c>
      <c r="R338" s="26">
        <v>0</v>
      </c>
      <c r="S338" s="26">
        <v>0</v>
      </c>
      <c r="T338" s="26">
        <f t="shared" si="29"/>
        <v>44184</v>
      </c>
      <c r="U338" s="25">
        <v>38359</v>
      </c>
      <c r="V338" s="26">
        <v>0</v>
      </c>
      <c r="W338" s="26">
        <v>3025</v>
      </c>
      <c r="X338" s="26">
        <v>0</v>
      </c>
      <c r="Y338" s="28">
        <v>0</v>
      </c>
      <c r="Z338" s="32"/>
    </row>
    <row r="339" spans="1:26" x14ac:dyDescent="0.2">
      <c r="A339" s="1" t="s">
        <v>967</v>
      </c>
      <c r="C339" s="1" t="s">
        <v>548</v>
      </c>
      <c r="F339" s="9" t="str">
        <f>CONCATENATE(B339,C339,,IF(ISBLANK(D339),"",", "),D339,IF(ISBLANK(H339),"",H339))</f>
        <v>Caddo-Bossier Parishes Port Commission (DEQ Project)</v>
      </c>
      <c r="G339" s="1" t="s">
        <v>242</v>
      </c>
      <c r="H339" s="1" t="s">
        <v>1011</v>
      </c>
      <c r="I339" s="2">
        <v>45001</v>
      </c>
      <c r="J339" s="4">
        <v>45106</v>
      </c>
      <c r="K339" s="1" t="s">
        <v>34</v>
      </c>
      <c r="L339" s="65">
        <v>6500000</v>
      </c>
      <c r="M339" s="1" t="s">
        <v>35</v>
      </c>
      <c r="N339" s="25">
        <v>60743</v>
      </c>
      <c r="O339" s="26">
        <v>0</v>
      </c>
      <c r="P339" s="26">
        <v>0</v>
      </c>
      <c r="Q339" s="26">
        <v>19156</v>
      </c>
      <c r="R339" s="26">
        <v>0</v>
      </c>
      <c r="S339" s="26">
        <v>0</v>
      </c>
      <c r="T339" s="26">
        <f t="shared" si="29"/>
        <v>79899</v>
      </c>
      <c r="U339" s="25">
        <v>44275</v>
      </c>
      <c r="V339" s="26">
        <v>0</v>
      </c>
      <c r="W339" s="26">
        <v>3850</v>
      </c>
      <c r="X339" s="26">
        <v>0</v>
      </c>
      <c r="Y339" s="28">
        <v>14150</v>
      </c>
      <c r="Z339" s="32"/>
    </row>
    <row r="340" spans="1:26" x14ac:dyDescent="0.2">
      <c r="A340" s="1" t="s">
        <v>968</v>
      </c>
      <c r="C340" s="1" t="s">
        <v>93</v>
      </c>
      <c r="F340" s="9" t="str">
        <f>CONCATENATE(B340,C340,,IF(ISBLANK(D340),"",", "),D340,IF(ISBLANK(H340),"",H340))</f>
        <v>Louisiana Stadium and Exposition District</v>
      </c>
      <c r="G340" s="1" t="s">
        <v>242</v>
      </c>
      <c r="I340" s="2">
        <v>43692</v>
      </c>
      <c r="J340" s="4">
        <v>45104</v>
      </c>
      <c r="K340" s="1" t="s">
        <v>40</v>
      </c>
      <c r="L340" s="65">
        <v>526930000</v>
      </c>
      <c r="M340" s="1" t="s">
        <v>35</v>
      </c>
      <c r="N340" s="25">
        <v>1106723</v>
      </c>
      <c r="O340" s="26">
        <v>808498</v>
      </c>
      <c r="P340" s="26">
        <v>0</v>
      </c>
      <c r="Q340" s="26">
        <v>1554845</v>
      </c>
      <c r="R340" s="26">
        <v>0</v>
      </c>
      <c r="S340" s="26">
        <v>0</v>
      </c>
      <c r="T340" s="26">
        <f t="shared" si="29"/>
        <v>3470066</v>
      </c>
      <c r="U340" s="25">
        <v>798664</v>
      </c>
      <c r="V340" s="26">
        <v>193079</v>
      </c>
      <c r="W340" s="26">
        <v>290669</v>
      </c>
      <c r="X340" s="26">
        <v>0</v>
      </c>
      <c r="Y340" s="28">
        <v>695177</v>
      </c>
      <c r="Z340" s="32" t="s">
        <v>47</v>
      </c>
    </row>
    <row r="341" spans="1:26" x14ac:dyDescent="0.2">
      <c r="A341" s="1" t="s">
        <v>969</v>
      </c>
      <c r="B341" s="1" t="s">
        <v>280</v>
      </c>
      <c r="D341" s="1" t="s">
        <v>970</v>
      </c>
      <c r="F341" s="9" t="str">
        <f>CONCATENATE(B341," Parish",C341,,IF(ISBLANK(D341),"",", "),D341,IF(ISBLANK(H341),"",H341))</f>
        <v>Sabine Parish, Fire Protection District No. 1, Wards 1 and 2</v>
      </c>
      <c r="G341" s="1" t="s">
        <v>241</v>
      </c>
      <c r="I341" s="2">
        <v>45064</v>
      </c>
      <c r="J341" s="4">
        <v>45071</v>
      </c>
      <c r="K341" s="1" t="s">
        <v>34</v>
      </c>
      <c r="L341" s="65">
        <v>305000</v>
      </c>
      <c r="M341" s="1" t="s">
        <v>35</v>
      </c>
      <c r="N341" s="25">
        <v>5128</v>
      </c>
      <c r="O341" s="26">
        <v>0</v>
      </c>
      <c r="P341" s="26">
        <v>0</v>
      </c>
      <c r="Q341" s="26">
        <v>690</v>
      </c>
      <c r="R341" s="26">
        <v>0</v>
      </c>
      <c r="S341" s="26">
        <v>0</v>
      </c>
      <c r="T341" s="26">
        <f t="shared" si="29"/>
        <v>5818</v>
      </c>
      <c r="U341" s="25">
        <v>5128</v>
      </c>
      <c r="V341" s="26">
        <v>0</v>
      </c>
      <c r="W341" s="26">
        <v>198</v>
      </c>
      <c r="X341" s="26">
        <v>0</v>
      </c>
      <c r="Y341" s="28">
        <v>0</v>
      </c>
      <c r="Z341" s="32"/>
    </row>
    <row r="342" spans="1:26" x14ac:dyDescent="0.2">
      <c r="A342" s="1" t="s">
        <v>971</v>
      </c>
      <c r="C342" s="1" t="s">
        <v>235</v>
      </c>
      <c r="F342" s="9" t="str">
        <f>CONCATENATE(B342,C342,,IF(ISBLANK(D342),"",", "),D342,IF(ISBLANK(H342),"",H342))</f>
        <v>Louisiana Community Development Authority (Diocese of Houma-Thibodaux Hurricane Ida Recovery Project)</v>
      </c>
      <c r="G342" s="1" t="s">
        <v>242</v>
      </c>
      <c r="H342" s="1" t="s">
        <v>1018</v>
      </c>
      <c r="I342" s="2">
        <v>44854</v>
      </c>
      <c r="J342" s="4">
        <v>45148</v>
      </c>
      <c r="K342" s="1" t="s">
        <v>34</v>
      </c>
      <c r="L342" s="65">
        <v>32000000</v>
      </c>
      <c r="M342" s="1" t="s">
        <v>35</v>
      </c>
      <c r="N342" s="25">
        <v>167810</v>
      </c>
      <c r="O342" s="26">
        <v>290229</v>
      </c>
      <c r="P342" s="26">
        <v>0</v>
      </c>
      <c r="Q342" s="26">
        <v>173814</v>
      </c>
      <c r="R342" s="26">
        <v>10000</v>
      </c>
      <c r="S342" s="26">
        <v>0</v>
      </c>
      <c r="T342" s="26">
        <f t="shared" si="29"/>
        <v>641853</v>
      </c>
      <c r="U342" s="25">
        <v>69900</v>
      </c>
      <c r="V342" s="26">
        <v>62910</v>
      </c>
      <c r="W342" s="26">
        <v>35600</v>
      </c>
      <c r="X342" s="26">
        <v>16000</v>
      </c>
      <c r="Y342" s="28">
        <v>117861</v>
      </c>
      <c r="Z342" s="32"/>
    </row>
    <row r="343" spans="1:26" x14ac:dyDescent="0.2">
      <c r="A343" s="1" t="s">
        <v>972</v>
      </c>
      <c r="C343" s="1" t="s">
        <v>632</v>
      </c>
      <c r="F343" s="9" t="str">
        <f>CONCATENATE(B343,C343,,IF(ISBLANK(D343),"",", "),D343,IF(ISBLANK(H343),"",H343))</f>
        <v>Ernest N. Morial - New Orleans Exhibition Hall Authority</v>
      </c>
      <c r="G343" s="1" t="s">
        <v>242</v>
      </c>
      <c r="I343" s="2">
        <v>45001</v>
      </c>
      <c r="J343" s="4">
        <v>45069</v>
      </c>
      <c r="K343" s="1" t="s">
        <v>40</v>
      </c>
      <c r="L343" s="65">
        <v>112045000</v>
      </c>
      <c r="M343" s="1" t="s">
        <v>35</v>
      </c>
      <c r="N343" s="25">
        <v>195303</v>
      </c>
      <c r="O343" s="26">
        <v>158904</v>
      </c>
      <c r="P343" s="26">
        <v>0</v>
      </c>
      <c r="Q343" s="26">
        <v>349699</v>
      </c>
      <c r="R343" s="26">
        <v>0</v>
      </c>
      <c r="S343" s="26">
        <v>0</v>
      </c>
      <c r="T343" s="26">
        <f t="shared" si="29"/>
        <v>703906</v>
      </c>
      <c r="U343" s="25">
        <f>91573+39230</f>
        <v>130803</v>
      </c>
      <c r="V343" s="26">
        <v>34500</v>
      </c>
      <c r="W343" s="26">
        <v>45991</v>
      </c>
      <c r="X343" s="26">
        <v>0</v>
      </c>
      <c r="Y343" s="28">
        <v>144289</v>
      </c>
      <c r="Z343" s="32"/>
    </row>
    <row r="344" spans="1:26" x14ac:dyDescent="0.2">
      <c r="A344" s="1" t="s">
        <v>489</v>
      </c>
      <c r="B344" s="1" t="s">
        <v>73</v>
      </c>
      <c r="C344" s="1" t="s">
        <v>490</v>
      </c>
      <c r="F344" s="9" t="str">
        <f>CONCATENATE(B344," Parish, ",C344,,IF(ISBLANK(D344),"",", "),D344,IF(ISBLANK(H344),"",H344))</f>
        <v>St. James Parish, Town of Lutcher</v>
      </c>
      <c r="G344" s="1" t="s">
        <v>39</v>
      </c>
      <c r="I344" s="2">
        <v>44546</v>
      </c>
      <c r="J344" s="4">
        <v>45098</v>
      </c>
      <c r="K344" s="1" t="s">
        <v>34</v>
      </c>
      <c r="L344" s="65">
        <v>861750</v>
      </c>
      <c r="M344" s="1" t="s">
        <v>35</v>
      </c>
      <c r="N344" s="25">
        <v>41215</v>
      </c>
      <c r="O344" s="26">
        <v>0</v>
      </c>
      <c r="P344" s="26">
        <v>0</v>
      </c>
      <c r="Q344" s="26">
        <v>9247</v>
      </c>
      <c r="R344" s="26">
        <v>0</v>
      </c>
      <c r="S344" s="26">
        <v>0</v>
      </c>
      <c r="T344" s="26">
        <f t="shared" si="29"/>
        <v>50462</v>
      </c>
      <c r="U344" s="25">
        <v>34500</v>
      </c>
      <c r="V344" s="26">
        <v>0</v>
      </c>
      <c r="W344" s="26">
        <v>1197</v>
      </c>
      <c r="X344" s="26">
        <v>0</v>
      </c>
      <c r="Y344" s="28">
        <v>5550</v>
      </c>
      <c r="Z344" s="32" t="s">
        <v>47</v>
      </c>
    </row>
    <row r="345" spans="1:26" x14ac:dyDescent="0.2">
      <c r="A345" s="1" t="s">
        <v>973</v>
      </c>
      <c r="C345" s="1" t="s">
        <v>1002</v>
      </c>
      <c r="F345" s="9" t="str">
        <f>CONCATENATE(B345,C345,,IF(ISBLANK(D345),"",", "),D345,IF(ISBLANK(H345),"",H345))</f>
        <v>Louisiana Housing Corporation (Ouachita Homes Project)</v>
      </c>
      <c r="G345" s="1" t="s">
        <v>242</v>
      </c>
      <c r="H345" s="1" t="s">
        <v>1019</v>
      </c>
      <c r="I345" s="2">
        <v>44882</v>
      </c>
      <c r="J345" s="4">
        <v>45103</v>
      </c>
      <c r="K345" s="1" t="s">
        <v>34</v>
      </c>
      <c r="L345" s="65">
        <v>8000000</v>
      </c>
      <c r="M345" s="1" t="s">
        <v>35</v>
      </c>
      <c r="N345" s="25">
        <v>45025</v>
      </c>
      <c r="O345" s="26">
        <v>0</v>
      </c>
      <c r="P345" s="26">
        <v>0</v>
      </c>
      <c r="Q345" s="26">
        <v>41787</v>
      </c>
      <c r="R345" s="26">
        <v>1355411</v>
      </c>
      <c r="S345" s="26">
        <v>45559</v>
      </c>
      <c r="T345" s="26">
        <f t="shared" si="29"/>
        <v>1487782</v>
      </c>
      <c r="U345" s="25">
        <v>45025</v>
      </c>
      <c r="V345" s="26">
        <v>0</v>
      </c>
      <c r="W345" s="26">
        <v>9550</v>
      </c>
      <c r="X345" s="26">
        <v>8000</v>
      </c>
      <c r="Y345" s="28">
        <v>16000</v>
      </c>
      <c r="Z345" s="32"/>
    </row>
    <row r="346" spans="1:26" x14ac:dyDescent="0.2">
      <c r="A346" s="1" t="s">
        <v>975</v>
      </c>
      <c r="B346" s="1" t="s">
        <v>207</v>
      </c>
      <c r="D346" s="1" t="s">
        <v>526</v>
      </c>
      <c r="F346" s="9" t="str">
        <f>CONCATENATE(B346," Parish",C346,IF(ISBLANK(D346),"",", "),D346,IF(ISBLANK(H346),"",H346))</f>
        <v xml:space="preserve">Pointe Coupee Parish, Waterworks District No. 1 </v>
      </c>
      <c r="G346" s="1" t="s">
        <v>241</v>
      </c>
      <c r="I346" s="2">
        <v>45092</v>
      </c>
      <c r="J346" s="4">
        <v>45140</v>
      </c>
      <c r="K346" s="1" t="s">
        <v>34</v>
      </c>
      <c r="L346" s="65">
        <v>2285000</v>
      </c>
      <c r="M346" s="1" t="s">
        <v>35</v>
      </c>
      <c r="N346" s="25">
        <v>49763</v>
      </c>
      <c r="O346" s="26">
        <v>22850</v>
      </c>
      <c r="P346" s="26">
        <v>23456</v>
      </c>
      <c r="Q346" s="26">
        <v>20396</v>
      </c>
      <c r="R346" s="26">
        <v>0</v>
      </c>
      <c r="S346" s="26">
        <v>0</v>
      </c>
      <c r="T346" s="26">
        <f t="shared" si="29"/>
        <v>116465</v>
      </c>
      <c r="U346" s="25">
        <v>29763</v>
      </c>
      <c r="V346" s="26">
        <v>22850</v>
      </c>
      <c r="W346" s="26">
        <v>1396</v>
      </c>
      <c r="X346" s="26">
        <v>0</v>
      </c>
      <c r="Y346" s="28">
        <v>12500</v>
      </c>
      <c r="Z346" s="32"/>
    </row>
    <row r="347" spans="1:26" x14ac:dyDescent="0.2">
      <c r="A347" s="1" t="s">
        <v>976</v>
      </c>
      <c r="C347" s="1" t="s">
        <v>235</v>
      </c>
      <c r="F347" s="9" t="str">
        <f>CONCATENATE(B347,C347,,IF(ISBLANK(D347),"",", "),D347,IF(ISBLANK(H347),"",H347))</f>
        <v>Louisiana Community Development Authority (American Biocarbon CT, LLC Project)</v>
      </c>
      <c r="G347" s="1" t="s">
        <v>242</v>
      </c>
      <c r="H347" s="1" t="s">
        <v>1020</v>
      </c>
      <c r="I347" s="2">
        <v>44182</v>
      </c>
      <c r="J347" s="4">
        <v>45139</v>
      </c>
      <c r="K347" s="1" t="s">
        <v>40</v>
      </c>
      <c r="L347" s="65">
        <v>44000000</v>
      </c>
      <c r="M347" s="1" t="s">
        <v>35</v>
      </c>
      <c r="N347" s="25">
        <v>210000</v>
      </c>
      <c r="O347" s="26">
        <v>114429</v>
      </c>
      <c r="P347" s="26">
        <v>0</v>
      </c>
      <c r="Q347" s="26">
        <v>103500</v>
      </c>
      <c r="R347" s="26">
        <v>0</v>
      </c>
      <c r="S347" s="26">
        <v>0</v>
      </c>
      <c r="T347" s="26">
        <f t="shared" si="29"/>
        <v>427929</v>
      </c>
      <c r="U347" s="25">
        <v>45000</v>
      </c>
      <c r="V347" s="26">
        <v>15000</v>
      </c>
      <c r="W347" s="26">
        <v>48200</v>
      </c>
      <c r="X347" s="26">
        <v>22000</v>
      </c>
      <c r="Y347" s="28">
        <v>15000</v>
      </c>
      <c r="Z347" s="32"/>
    </row>
    <row r="348" spans="1:26" x14ac:dyDescent="0.2">
      <c r="A348" s="1" t="s">
        <v>977</v>
      </c>
      <c r="B348" s="1" t="s">
        <v>56</v>
      </c>
      <c r="D348" s="1" t="s">
        <v>978</v>
      </c>
      <c r="F348" s="9" t="str">
        <f>CONCATENATE(B348," Parish",C348,,IF(ISBLANK(D348),"",", "),D348,IF(ISBLANK(H348),"",H348))</f>
        <v>Caddo Parish, Waterworks District No. 7</v>
      </c>
      <c r="G348" s="1" t="s">
        <v>241</v>
      </c>
      <c r="I348" s="2">
        <v>45127</v>
      </c>
      <c r="J348" s="4">
        <v>45138</v>
      </c>
      <c r="K348" s="1" t="s">
        <v>34</v>
      </c>
      <c r="L348" s="65">
        <v>370390</v>
      </c>
      <c r="M348" s="1" t="s">
        <v>35</v>
      </c>
      <c r="N348" s="25">
        <v>6055</v>
      </c>
      <c r="O348" s="26">
        <v>0</v>
      </c>
      <c r="P348" s="26">
        <v>0</v>
      </c>
      <c r="Q348" s="26">
        <v>2741</v>
      </c>
      <c r="R348" s="26">
        <v>0</v>
      </c>
      <c r="S348" s="26">
        <v>0</v>
      </c>
      <c r="T348" s="26">
        <f t="shared" si="29"/>
        <v>8796</v>
      </c>
      <c r="U348" s="25">
        <v>6055</v>
      </c>
      <c r="V348" s="26">
        <v>0</v>
      </c>
      <c r="W348" s="26">
        <v>241</v>
      </c>
      <c r="X348" s="26">
        <v>0</v>
      </c>
      <c r="Y348" s="28">
        <v>2500</v>
      </c>
      <c r="Z348" s="32" t="s">
        <v>47</v>
      </c>
    </row>
    <row r="349" spans="1:26" x14ac:dyDescent="0.2">
      <c r="A349" s="1" t="s">
        <v>977</v>
      </c>
      <c r="B349" s="1" t="s">
        <v>56</v>
      </c>
      <c r="D349" s="1" t="s">
        <v>978</v>
      </c>
      <c r="F349" s="9" t="str">
        <f>CONCATENATE(B349," Parish",C349,,IF(ISBLANK(D349),"",", "),D349,IF(ISBLANK(H349),"",H349))</f>
        <v>Caddo Parish, Waterworks District No. 7</v>
      </c>
      <c r="G349" s="1" t="s">
        <v>241</v>
      </c>
      <c r="I349" s="2">
        <v>45127</v>
      </c>
      <c r="J349" s="4">
        <v>45138</v>
      </c>
      <c r="K349" s="1" t="s">
        <v>34</v>
      </c>
      <c r="L349" s="65">
        <v>102520</v>
      </c>
      <c r="M349" s="1" t="s">
        <v>35</v>
      </c>
      <c r="N349" s="25">
        <v>2037</v>
      </c>
      <c r="O349" s="26">
        <v>0</v>
      </c>
      <c r="P349" s="26">
        <v>0</v>
      </c>
      <c r="Q349" s="26">
        <v>2824</v>
      </c>
      <c r="R349" s="26">
        <v>0</v>
      </c>
      <c r="S349" s="26">
        <v>0</v>
      </c>
      <c r="T349" s="26">
        <f t="shared" ref="T349:T366" si="30">SUM(N349:S349)</f>
        <v>4861</v>
      </c>
      <c r="U349" s="25">
        <v>2037</v>
      </c>
      <c r="V349" s="26">
        <v>0</v>
      </c>
      <c r="W349" s="26">
        <v>67</v>
      </c>
      <c r="X349" s="26">
        <v>0</v>
      </c>
      <c r="Y349" s="28">
        <v>2500</v>
      </c>
      <c r="Z349" s="32" t="s">
        <v>47</v>
      </c>
    </row>
    <row r="350" spans="1:26" x14ac:dyDescent="0.2">
      <c r="A350" s="1" t="s">
        <v>979</v>
      </c>
      <c r="B350" s="1" t="s">
        <v>192</v>
      </c>
      <c r="C350" s="1" t="s">
        <v>980</v>
      </c>
      <c r="F350" s="9" t="str">
        <f>CONCATENATE(B350," Parish, ",C350,,IF(ISBLANK(D350),"",", "),D350,IF(ISBLANK(H350),"",H350))</f>
        <v>St. Martin Parish, City of Breaux Bridge</v>
      </c>
      <c r="G350" s="1" t="s">
        <v>39</v>
      </c>
      <c r="I350" s="2">
        <v>45091</v>
      </c>
      <c r="J350" s="4">
        <v>45093</v>
      </c>
      <c r="K350" s="1" t="s">
        <v>34</v>
      </c>
      <c r="L350" s="65">
        <v>10000000</v>
      </c>
      <c r="M350" s="1" t="s">
        <v>35</v>
      </c>
      <c r="N350" s="25">
        <v>51525</v>
      </c>
      <c r="O350" s="26">
        <v>0</v>
      </c>
      <c r="P350" s="26">
        <v>0</v>
      </c>
      <c r="Q350" s="26">
        <v>8275</v>
      </c>
      <c r="R350" s="26">
        <v>0</v>
      </c>
      <c r="S350" s="26">
        <v>0</v>
      </c>
      <c r="T350" s="26">
        <f t="shared" si="30"/>
        <v>59800</v>
      </c>
      <c r="U350" s="25">
        <v>51525</v>
      </c>
      <c r="V350" s="26">
        <v>0</v>
      </c>
      <c r="W350" s="26">
        <v>5775</v>
      </c>
      <c r="X350" s="26">
        <v>0</v>
      </c>
      <c r="Y350" s="28">
        <v>0</v>
      </c>
      <c r="Z350" s="32"/>
    </row>
    <row r="351" spans="1:26" x14ac:dyDescent="0.2">
      <c r="A351" s="1" t="s">
        <v>981</v>
      </c>
      <c r="B351" s="1" t="s">
        <v>81</v>
      </c>
      <c r="C351" s="1" t="s">
        <v>1004</v>
      </c>
      <c r="F351" s="9" t="str">
        <f>CONCATENATE(B351," Parish ",C351,,IF(ISBLANK(D351),"",", "),D351,IF(ISBLANK(H351),"",H351))</f>
        <v>Lincoln Parish Police Jury (DEQ Project)</v>
      </c>
      <c r="G351" s="1" t="s">
        <v>39</v>
      </c>
      <c r="H351" s="1" t="s">
        <v>1011</v>
      </c>
      <c r="I351" s="2">
        <v>45091</v>
      </c>
      <c r="J351" s="4">
        <v>45160</v>
      </c>
      <c r="K351" s="1" t="s">
        <v>34</v>
      </c>
      <c r="L351" s="65">
        <v>950000</v>
      </c>
      <c r="M351" s="1" t="s">
        <v>35</v>
      </c>
      <c r="N351" s="25">
        <v>15695</v>
      </c>
      <c r="O351" s="26">
        <v>0</v>
      </c>
      <c r="P351" s="26">
        <v>0</v>
      </c>
      <c r="Q351" s="26">
        <v>3095</v>
      </c>
      <c r="R351" s="26">
        <v>0</v>
      </c>
      <c r="S351" s="26">
        <v>0</v>
      </c>
      <c r="T351" s="26">
        <f t="shared" si="30"/>
        <v>18790</v>
      </c>
      <c r="U351" s="25">
        <v>15695</v>
      </c>
      <c r="V351" s="26">
        <v>0</v>
      </c>
      <c r="W351" s="26">
        <v>595</v>
      </c>
      <c r="X351" s="26">
        <v>0</v>
      </c>
      <c r="Y351" s="28">
        <v>0</v>
      </c>
      <c r="Z351" s="32"/>
    </row>
    <row r="352" spans="1:26" x14ac:dyDescent="0.2">
      <c r="A352" s="1" t="s">
        <v>982</v>
      </c>
      <c r="B352" s="1" t="s">
        <v>206</v>
      </c>
      <c r="C352" s="1" t="s">
        <v>228</v>
      </c>
      <c r="F352" s="9" t="str">
        <f>CONCATENATE(B352," Parish ",C352,,IF(ISBLANK(D352),"",", "),D352,IF(ISBLANK(H352),"",H352))</f>
        <v>Lafayette Parish Assessment District</v>
      </c>
      <c r="G352" s="1" t="s">
        <v>242</v>
      </c>
      <c r="I352" s="2">
        <v>45127</v>
      </c>
      <c r="J352" s="4">
        <v>45141</v>
      </c>
      <c r="K352" s="1" t="s">
        <v>34</v>
      </c>
      <c r="L352" s="65">
        <v>1000000</v>
      </c>
      <c r="M352" s="1" t="s">
        <v>35</v>
      </c>
      <c r="N352" s="25">
        <v>15327</v>
      </c>
      <c r="O352" s="26">
        <v>0</v>
      </c>
      <c r="P352" s="26">
        <v>0</v>
      </c>
      <c r="Q352" s="26">
        <v>2625</v>
      </c>
      <c r="R352" s="26">
        <v>0</v>
      </c>
      <c r="S352" s="26">
        <v>0</v>
      </c>
      <c r="T352" s="26">
        <f t="shared" si="30"/>
        <v>17952</v>
      </c>
      <c r="U352" s="25">
        <v>15327</v>
      </c>
      <c r="V352" s="26">
        <v>0</v>
      </c>
      <c r="W352" s="26">
        <v>625</v>
      </c>
      <c r="X352" s="26">
        <v>0</v>
      </c>
      <c r="Y352" s="28">
        <v>0</v>
      </c>
      <c r="Z352" s="32"/>
    </row>
    <row r="353" spans="1:26" x14ac:dyDescent="0.2">
      <c r="A353" s="1" t="s">
        <v>983</v>
      </c>
      <c r="B353" s="1" t="s">
        <v>37</v>
      </c>
      <c r="C353" s="1" t="s">
        <v>88</v>
      </c>
      <c r="D353" s="1" t="s">
        <v>1021</v>
      </c>
      <c r="F353" s="9" t="str">
        <f>CONCATENATE(B353," Parish ",C353,,IF(ISBLANK(D353),"",", "),D353,IF(ISBLANK(H353),"",H353))</f>
        <v>Rapides Parish Police Jury, Road District No. 2B Sales Tax District, Ward 11</v>
      </c>
      <c r="G353" s="1" t="s">
        <v>39</v>
      </c>
      <c r="I353" s="2">
        <v>45155</v>
      </c>
      <c r="J353" s="4">
        <v>45170</v>
      </c>
      <c r="K353" s="1" t="s">
        <v>34</v>
      </c>
      <c r="L353" s="65">
        <v>2700000</v>
      </c>
      <c r="M353" s="1" t="s">
        <v>35</v>
      </c>
      <c r="N353" s="25">
        <v>35993</v>
      </c>
      <c r="O353" s="26">
        <v>0</v>
      </c>
      <c r="P353" s="26">
        <v>0</v>
      </c>
      <c r="Q353" s="26">
        <v>3645</v>
      </c>
      <c r="R353" s="26">
        <v>0</v>
      </c>
      <c r="S353" s="26">
        <v>0</v>
      </c>
      <c r="T353" s="26">
        <f t="shared" si="30"/>
        <v>39638</v>
      </c>
      <c r="U353" s="25">
        <v>30993</v>
      </c>
      <c r="V353" s="26">
        <v>0</v>
      </c>
      <c r="W353" s="26">
        <v>1645</v>
      </c>
      <c r="X353" s="26">
        <v>0</v>
      </c>
      <c r="Y353" s="28">
        <v>0</v>
      </c>
      <c r="Z353" s="32"/>
    </row>
    <row r="354" spans="1:26" x14ac:dyDescent="0.2">
      <c r="A354" s="1" t="s">
        <v>984</v>
      </c>
      <c r="B354" s="1" t="s">
        <v>52</v>
      </c>
      <c r="C354" s="1" t="s">
        <v>63</v>
      </c>
      <c r="D354" s="1" t="s">
        <v>985</v>
      </c>
      <c r="F354" s="9" t="str">
        <f>CONCATENATE(B354," Parish ",C354,,IF(ISBLANK(D354),"",", "),D354,IF(ISBLANK(H354),"",H354))</f>
        <v>Ouachita Parish School Board, East Ouachita Parish School District</v>
      </c>
      <c r="G354" s="1" t="s">
        <v>63</v>
      </c>
      <c r="I354" s="2">
        <v>44456</v>
      </c>
      <c r="J354" s="4">
        <v>44986</v>
      </c>
      <c r="K354" s="1" t="s">
        <v>40</v>
      </c>
      <c r="L354" s="65">
        <v>20000000</v>
      </c>
      <c r="M354" s="1" t="s">
        <v>475</v>
      </c>
      <c r="N354" s="25">
        <v>84456</v>
      </c>
      <c r="O354" s="26">
        <v>140000</v>
      </c>
      <c r="P354" s="26">
        <v>0</v>
      </c>
      <c r="Q354" s="26">
        <v>79880</v>
      </c>
      <c r="R354" s="26">
        <v>0</v>
      </c>
      <c r="S354" s="26">
        <v>0</v>
      </c>
      <c r="T354" s="26">
        <f t="shared" si="30"/>
        <v>304336</v>
      </c>
      <c r="U354" s="25">
        <v>63900</v>
      </c>
      <c r="V354" s="26">
        <v>0</v>
      </c>
      <c r="W354" s="26">
        <v>10775</v>
      </c>
      <c r="X354" s="26">
        <v>0</v>
      </c>
      <c r="Y354" s="28">
        <v>40000</v>
      </c>
      <c r="Z354" s="32"/>
    </row>
    <row r="355" spans="1:26" x14ac:dyDescent="0.2">
      <c r="A355" s="1" t="s">
        <v>986</v>
      </c>
      <c r="B355" s="1" t="s">
        <v>324</v>
      </c>
      <c r="C355" s="1" t="s">
        <v>987</v>
      </c>
      <c r="F355" s="9" t="str">
        <f>CONCATENATE(B355," Parish, ",C355,,IF(ISBLANK(D355),"",", "),D355,IF(ISBLANK(H355),"",H355))</f>
        <v>St. Mary Parish, West St. Mary Parish Port, Harbor and Terminal District</v>
      </c>
      <c r="G355" s="1" t="s">
        <v>242</v>
      </c>
      <c r="I355" s="2">
        <v>44518</v>
      </c>
      <c r="J355" s="4">
        <v>45141</v>
      </c>
      <c r="K355" s="1" t="s">
        <v>34</v>
      </c>
      <c r="L355" s="65">
        <v>6500000</v>
      </c>
      <c r="M355" s="1" t="s">
        <v>67</v>
      </c>
      <c r="N355" s="25">
        <v>43775</v>
      </c>
      <c r="O355" s="26">
        <v>0</v>
      </c>
      <c r="P355" s="26">
        <v>0</v>
      </c>
      <c r="Q355" s="26">
        <v>5850</v>
      </c>
      <c r="R355" s="26">
        <v>0</v>
      </c>
      <c r="S355" s="26">
        <v>0</v>
      </c>
      <c r="T355" s="26">
        <f t="shared" si="30"/>
        <v>49625</v>
      </c>
      <c r="U355" s="25">
        <v>43775</v>
      </c>
      <c r="V355" s="26">
        <v>0</v>
      </c>
      <c r="W355" s="26">
        <v>3850</v>
      </c>
      <c r="X355" s="26">
        <v>0</v>
      </c>
      <c r="Y355" s="28">
        <v>0</v>
      </c>
      <c r="Z355" s="32"/>
    </row>
    <row r="356" spans="1:26" x14ac:dyDescent="0.2">
      <c r="A356" s="1" t="s">
        <v>988</v>
      </c>
      <c r="C356" s="1" t="s">
        <v>235</v>
      </c>
      <c r="F356" s="9" t="str">
        <f>CONCATENATE(B356,C356,,IF(ISBLANK(D356),"",", "),D356,IF(ISBLANK(H356),"",H356))</f>
        <v>Louisiana Community Development Authority (University of Louisiana Monroe Facilities, Inc. - Athletic Improvement Project)</v>
      </c>
      <c r="G356" s="1" t="s">
        <v>242</v>
      </c>
      <c r="H356" s="1" t="s">
        <v>1022</v>
      </c>
      <c r="I356" s="2">
        <v>45127</v>
      </c>
      <c r="J356" s="4">
        <v>45168</v>
      </c>
      <c r="K356" s="1" t="s">
        <v>40</v>
      </c>
      <c r="L356" s="65">
        <v>1550000</v>
      </c>
      <c r="M356" s="1" t="s">
        <v>35</v>
      </c>
      <c r="N356" s="25">
        <v>61750</v>
      </c>
      <c r="O356" s="26">
        <v>0</v>
      </c>
      <c r="P356" s="26">
        <v>0</v>
      </c>
      <c r="Q356" s="26">
        <v>21952</v>
      </c>
      <c r="R356" s="26">
        <v>0</v>
      </c>
      <c r="S356" s="26">
        <v>0</v>
      </c>
      <c r="T356" s="26">
        <f t="shared" si="30"/>
        <v>83702</v>
      </c>
      <c r="U356" s="25">
        <v>24250</v>
      </c>
      <c r="V356" s="26">
        <v>0</v>
      </c>
      <c r="W356" s="26">
        <v>955</v>
      </c>
      <c r="X356" s="26">
        <v>775</v>
      </c>
      <c r="Y356" s="28">
        <v>15000</v>
      </c>
      <c r="Z356" s="32"/>
    </row>
    <row r="357" spans="1:26" x14ac:dyDescent="0.2">
      <c r="A357" s="1" t="s">
        <v>989</v>
      </c>
      <c r="B357" s="1" t="s">
        <v>78</v>
      </c>
      <c r="C357" s="1" t="s">
        <v>63</v>
      </c>
      <c r="F357" s="9" t="str">
        <f>CONCATENATE(B357," Parish ",C357,,IF(ISBLANK(D357),"",", "),D357,IF(ISBLANK(H357),"",H357))</f>
        <v>St. Landry Parish School Board</v>
      </c>
      <c r="G357" s="1" t="s">
        <v>63</v>
      </c>
      <c r="I357" s="2">
        <v>45064</v>
      </c>
      <c r="J357" s="4">
        <v>45152</v>
      </c>
      <c r="K357" s="1" t="s">
        <v>34</v>
      </c>
      <c r="L357" s="65"/>
      <c r="N357" s="25">
        <v>76525</v>
      </c>
      <c r="O357" s="26">
        <v>50000</v>
      </c>
      <c r="P357" s="26">
        <v>0</v>
      </c>
      <c r="Q357" s="26">
        <v>30775</v>
      </c>
      <c r="R357" s="26">
        <v>0</v>
      </c>
      <c r="S357" s="26">
        <v>0</v>
      </c>
      <c r="T357" s="26">
        <f t="shared" si="30"/>
        <v>157300</v>
      </c>
      <c r="U357" s="25">
        <v>54025</v>
      </c>
      <c r="V357" s="26">
        <v>0</v>
      </c>
      <c r="W357" s="26">
        <v>5775</v>
      </c>
      <c r="X357" s="26">
        <v>0</v>
      </c>
      <c r="Y357" s="28">
        <v>25000</v>
      </c>
      <c r="Z357" s="32"/>
    </row>
    <row r="358" spans="1:26" x14ac:dyDescent="0.2">
      <c r="A358" s="1" t="s">
        <v>990</v>
      </c>
      <c r="B358" s="1" t="s">
        <v>284</v>
      </c>
      <c r="C358" s="1" t="s">
        <v>88</v>
      </c>
      <c r="F358" s="9" t="str">
        <f>CONCATENATE(B358," Parish ",C358,,IF(ISBLANK(D358),"",", "),D358,IF(ISBLANK(H358),"",H358))</f>
        <v>DeSoto Parish Police Jury</v>
      </c>
      <c r="G358" s="1" t="s">
        <v>39</v>
      </c>
      <c r="I358" s="2">
        <v>44455</v>
      </c>
      <c r="J358" s="4">
        <v>44748</v>
      </c>
      <c r="K358" s="1" t="s">
        <v>34</v>
      </c>
      <c r="L358" s="65">
        <v>11000000</v>
      </c>
      <c r="M358" s="1" t="s">
        <v>67</v>
      </c>
      <c r="N358" s="25">
        <v>10041</v>
      </c>
      <c r="O358" s="26">
        <v>0</v>
      </c>
      <c r="P358" s="26">
        <v>0</v>
      </c>
      <c r="Q358" s="26">
        <v>9275</v>
      </c>
      <c r="R358" s="26">
        <v>0</v>
      </c>
      <c r="S358" s="26">
        <v>0</v>
      </c>
      <c r="T358" s="26">
        <f t="shared" si="30"/>
        <v>19316</v>
      </c>
      <c r="U358" s="25">
        <v>10041</v>
      </c>
      <c r="V358" s="26">
        <v>0</v>
      </c>
      <c r="W358" s="26">
        <v>6275</v>
      </c>
      <c r="X358" s="26">
        <v>0</v>
      </c>
      <c r="Y358" s="28">
        <v>0</v>
      </c>
      <c r="Z358" s="32"/>
    </row>
    <row r="359" spans="1:26" x14ac:dyDescent="0.2">
      <c r="A359" s="1" t="s">
        <v>820</v>
      </c>
      <c r="C359" s="1" t="s">
        <v>235</v>
      </c>
      <c r="F359" s="9" t="str">
        <f>CONCATENATE(B359,C359,,IF(ISBLANK(D359),"",", "),D359,IF(ISBLANK(H359),"",H359))</f>
        <v>Louisiana Community Development Authority (Caddo-Bossier Parishes Port Commission Project)</v>
      </c>
      <c r="G359" s="1" t="s">
        <v>242</v>
      </c>
      <c r="H359" s="1" t="s">
        <v>1028</v>
      </c>
      <c r="I359" s="2">
        <v>44910</v>
      </c>
      <c r="J359" s="4">
        <v>45092</v>
      </c>
      <c r="K359" s="1" t="s">
        <v>163</v>
      </c>
      <c r="L359" s="65">
        <v>24425000</v>
      </c>
      <c r="M359" s="1" t="s">
        <v>35</v>
      </c>
      <c r="N359" s="25">
        <v>262365</v>
      </c>
      <c r="O359" s="26">
        <v>285925</v>
      </c>
      <c r="P359" s="26">
        <v>132118</v>
      </c>
      <c r="Q359" s="26">
        <v>166766</v>
      </c>
      <c r="R359" s="26">
        <v>0</v>
      </c>
      <c r="S359" s="26">
        <v>0</v>
      </c>
      <c r="T359" s="26">
        <f t="shared" si="30"/>
        <v>847174</v>
      </c>
      <c r="U359" s="25">
        <v>132365</v>
      </c>
      <c r="V359" s="26">
        <v>0</v>
      </c>
      <c r="W359" s="26">
        <v>20151</v>
      </c>
      <c r="X359" s="26">
        <v>21610</v>
      </c>
      <c r="Y359" s="28">
        <v>87503</v>
      </c>
      <c r="Z359" s="32" t="s">
        <v>47</v>
      </c>
    </row>
    <row r="360" spans="1:26" x14ac:dyDescent="0.2">
      <c r="A360" s="1" t="s">
        <v>991</v>
      </c>
      <c r="C360" s="1" t="s">
        <v>1002</v>
      </c>
      <c r="F360" s="9" t="str">
        <f>CONCATENATE(B360,C360,,IF(ISBLANK(D360),"",", "),D360,IF(ISBLANK(H360),"",H360))</f>
        <v>Louisiana Housing Corporation (Home Ownership Program)</v>
      </c>
      <c r="H360" s="1" t="s">
        <v>1008</v>
      </c>
      <c r="I360" s="2">
        <v>45155</v>
      </c>
      <c r="J360" s="4">
        <v>45182</v>
      </c>
      <c r="K360" s="1" t="s">
        <v>40</v>
      </c>
      <c r="L360" s="65">
        <v>80000000</v>
      </c>
      <c r="M360" s="9" t="s">
        <v>35</v>
      </c>
      <c r="N360" s="25">
        <v>241800</v>
      </c>
      <c r="O360" s="26">
        <v>564166</v>
      </c>
      <c r="P360" s="26">
        <v>0</v>
      </c>
      <c r="Q360" s="26">
        <v>270275</v>
      </c>
      <c r="R360" s="26">
        <v>0</v>
      </c>
      <c r="S360" s="26">
        <v>0</v>
      </c>
      <c r="T360" s="26">
        <f t="shared" si="30"/>
        <v>1076241</v>
      </c>
      <c r="U360" s="25">
        <v>154300</v>
      </c>
      <c r="V360" s="26">
        <v>0</v>
      </c>
      <c r="W360" s="26">
        <v>34775</v>
      </c>
      <c r="X360" s="26">
        <v>0</v>
      </c>
      <c r="Y360" s="28">
        <v>150000</v>
      </c>
      <c r="Z360" s="32"/>
    </row>
    <row r="361" spans="1:26" x14ac:dyDescent="0.2">
      <c r="A361" s="1" t="s">
        <v>992</v>
      </c>
      <c r="C361" s="1" t="s">
        <v>1002</v>
      </c>
      <c r="F361" s="9" t="str">
        <f>CONCATENATE(B361,C361,,IF(ISBLANK(D361),"",", "),D361,IF(ISBLANK(H361),"",H361))</f>
        <v>Louisiana Housing Corporation (H3C Project)</v>
      </c>
      <c r="G361" s="1" t="s">
        <v>242</v>
      </c>
      <c r="H361" s="1" t="s">
        <v>1031</v>
      </c>
      <c r="I361" s="2">
        <v>45091</v>
      </c>
      <c r="J361" s="4">
        <v>45160</v>
      </c>
      <c r="K361" s="1" t="s">
        <v>34</v>
      </c>
      <c r="L361" s="65">
        <v>1750000</v>
      </c>
      <c r="M361" s="1" t="s">
        <v>67</v>
      </c>
      <c r="N361" s="25">
        <v>24250</v>
      </c>
      <c r="O361" s="26">
        <v>0</v>
      </c>
      <c r="P361" s="26">
        <v>0</v>
      </c>
      <c r="Q361" s="26">
        <v>8770</v>
      </c>
      <c r="R361" s="26">
        <v>4168485</v>
      </c>
      <c r="S361" s="26">
        <v>100000</v>
      </c>
      <c r="T361" s="26">
        <f t="shared" si="30"/>
        <v>4301505</v>
      </c>
      <c r="U361" s="25">
        <v>24250</v>
      </c>
      <c r="V361" s="26">
        <v>0</v>
      </c>
      <c r="W361" s="26">
        <v>2188</v>
      </c>
      <c r="X361" s="26">
        <v>1750</v>
      </c>
      <c r="Y361" s="28">
        <v>3500</v>
      </c>
      <c r="Z361" s="32"/>
    </row>
    <row r="362" spans="1:26" x14ac:dyDescent="0.2">
      <c r="A362" s="1" t="s">
        <v>996</v>
      </c>
      <c r="C362" s="1" t="s">
        <v>1002</v>
      </c>
      <c r="F362" s="9" t="str">
        <f>CONCATENATE(B362,C362,,IF(ISBLANK(D362),"",", "),D362,IF(ISBLANK(H362),"",H362))</f>
        <v>Louisiana Housing Corporation (Park Homes at Iowa Project)</v>
      </c>
      <c r="G362" s="1" t="s">
        <v>242</v>
      </c>
      <c r="H362" s="1" t="s">
        <v>1032</v>
      </c>
      <c r="I362" s="2">
        <v>44819</v>
      </c>
      <c r="J362" s="4">
        <v>45135</v>
      </c>
      <c r="K362" s="1" t="s">
        <v>40</v>
      </c>
      <c r="L362" s="65">
        <v>4649000</v>
      </c>
      <c r="M362" s="1" t="s">
        <v>35</v>
      </c>
      <c r="N362" s="25">
        <v>59025</v>
      </c>
      <c r="O362" s="26">
        <v>45373</v>
      </c>
      <c r="P362" s="26">
        <v>0</v>
      </c>
      <c r="Q362" s="26">
        <v>32589</v>
      </c>
      <c r="R362" s="26">
        <v>1040044</v>
      </c>
      <c r="S362" s="26">
        <v>0</v>
      </c>
      <c r="T362" s="26">
        <f t="shared" si="30"/>
        <v>1177031</v>
      </c>
      <c r="U362" s="25">
        <v>36525</v>
      </c>
      <c r="V362" s="26">
        <v>12500</v>
      </c>
      <c r="W362" s="26">
        <v>5811</v>
      </c>
      <c r="X362" s="26">
        <v>4750</v>
      </c>
      <c r="Y362" s="28">
        <v>9298</v>
      </c>
      <c r="Z362" s="32"/>
    </row>
    <row r="363" spans="1:26" x14ac:dyDescent="0.2">
      <c r="A363" s="1" t="s">
        <v>997</v>
      </c>
      <c r="B363" s="1" t="s">
        <v>959</v>
      </c>
      <c r="C363" s="1" t="s">
        <v>142</v>
      </c>
      <c r="F363" s="9" t="str">
        <f>CONCATENATE(B363," Parish ",C363,,IF(ISBLANK(D363),"",", "),D363,IF(ISBLANK(H363),"",H363))</f>
        <v>Jackson Parish Law Enforcement District</v>
      </c>
      <c r="G363" s="1" t="s">
        <v>241</v>
      </c>
      <c r="I363" s="2">
        <v>45091</v>
      </c>
      <c r="J363" s="4">
        <v>45120</v>
      </c>
      <c r="K363" s="1" t="s">
        <v>34</v>
      </c>
      <c r="L363" s="65">
        <v>5000000</v>
      </c>
      <c r="M363" s="1" t="s">
        <v>35</v>
      </c>
      <c r="N363" s="25">
        <v>38506</v>
      </c>
      <c r="O363" s="26">
        <v>0</v>
      </c>
      <c r="P363" s="26">
        <v>0</v>
      </c>
      <c r="Q363" s="26">
        <v>5525</v>
      </c>
      <c r="R363" s="26">
        <v>0</v>
      </c>
      <c r="S363" s="26">
        <v>0</v>
      </c>
      <c r="T363" s="26">
        <f t="shared" si="30"/>
        <v>44031</v>
      </c>
      <c r="U363" s="25">
        <v>37275</v>
      </c>
      <c r="V363" s="26">
        <v>0</v>
      </c>
      <c r="W363" s="26">
        <v>3025</v>
      </c>
      <c r="X363" s="26">
        <v>0</v>
      </c>
      <c r="Y363" s="28">
        <v>0</v>
      </c>
      <c r="Z363" s="32"/>
    </row>
    <row r="364" spans="1:26" x14ac:dyDescent="0.2">
      <c r="A364" s="1" t="s">
        <v>998</v>
      </c>
      <c r="B364" s="1" t="s">
        <v>884</v>
      </c>
      <c r="C364" s="1" t="s">
        <v>66</v>
      </c>
      <c r="F364" s="9" t="str">
        <f>CONCATENATE(B364,C364,,IF(ISBLANK(D364),"",", "),D364,IF(ISBLANK(H364),"",H364))</f>
        <v>Plaquemines Parish Council</v>
      </c>
      <c r="G364" s="1" t="s">
        <v>7</v>
      </c>
      <c r="I364" s="2">
        <v>45127</v>
      </c>
      <c r="J364" s="4">
        <v>45170</v>
      </c>
      <c r="K364" s="1" t="s">
        <v>34</v>
      </c>
      <c r="L364" s="65">
        <v>16000000</v>
      </c>
      <c r="M364" s="1" t="s">
        <v>35</v>
      </c>
      <c r="N364" s="25">
        <v>75400</v>
      </c>
      <c r="O364" s="26">
        <v>75000</v>
      </c>
      <c r="P364" s="26">
        <v>0</v>
      </c>
      <c r="Q364" s="26">
        <v>10775</v>
      </c>
      <c r="R364" s="26">
        <v>0</v>
      </c>
      <c r="S364" s="26">
        <v>0</v>
      </c>
      <c r="T364" s="26">
        <f t="shared" si="30"/>
        <v>161175</v>
      </c>
      <c r="U364" s="25">
        <v>60400</v>
      </c>
      <c r="V364" s="26">
        <v>0</v>
      </c>
      <c r="W364" s="26">
        <v>8775</v>
      </c>
      <c r="X364" s="26">
        <v>0</v>
      </c>
      <c r="Y364" s="28">
        <v>0</v>
      </c>
      <c r="Z364" s="32"/>
    </row>
    <row r="365" spans="1:26" x14ac:dyDescent="0.2">
      <c r="A365" s="1" t="s">
        <v>999</v>
      </c>
      <c r="B365" s="1" t="s">
        <v>825</v>
      </c>
      <c r="C365" s="1" t="s">
        <v>1033</v>
      </c>
      <c r="F365" s="9" t="str">
        <f>CONCATENATE(B365," Parish, ",C365,,IF(ISBLANK(D365),"",", "),D365,IF(ISBLANK(H365),"",H365))</f>
        <v>Catahoula Parish, Village of Harrisonburg (LDH Program)</v>
      </c>
      <c r="G365" s="1" t="s">
        <v>39</v>
      </c>
      <c r="H365" s="1" t="s">
        <v>1010</v>
      </c>
      <c r="I365" s="2">
        <v>44910</v>
      </c>
      <c r="J365" s="4">
        <v>45197</v>
      </c>
      <c r="K365" s="1" t="s">
        <v>34</v>
      </c>
      <c r="L365" s="65">
        <v>440000</v>
      </c>
      <c r="M365" s="1" t="s">
        <v>1000</v>
      </c>
      <c r="N365" s="25">
        <v>6600</v>
      </c>
      <c r="O365" s="26">
        <v>0</v>
      </c>
      <c r="P365" s="26">
        <v>0</v>
      </c>
      <c r="Q365" s="26">
        <v>2286</v>
      </c>
      <c r="R365" s="26">
        <v>0</v>
      </c>
      <c r="S365" s="26">
        <v>0</v>
      </c>
      <c r="T365" s="26">
        <f t="shared" si="30"/>
        <v>8886</v>
      </c>
      <c r="U365" s="25">
        <v>6600</v>
      </c>
      <c r="V365" s="26">
        <v>0</v>
      </c>
      <c r="W365" s="26">
        <v>286</v>
      </c>
      <c r="X365" s="26">
        <v>0</v>
      </c>
      <c r="Y365" s="28">
        <v>0</v>
      </c>
      <c r="Z365" s="32"/>
    </row>
    <row r="366" spans="1:26" x14ac:dyDescent="0.2">
      <c r="A366" s="1" t="s">
        <v>1005</v>
      </c>
      <c r="B366" s="1" t="s">
        <v>97</v>
      </c>
      <c r="D366" s="1" t="s">
        <v>402</v>
      </c>
      <c r="F366" s="9" t="str">
        <f>CONCATENATE(B366," Parish",C366,,IF(ISBLANK(D366),"",", "),D366,IF(ISBLANK(H366),"",H366))</f>
        <v>East Baton Rouge Parish, St. George Fire Protection District No. 2</v>
      </c>
      <c r="G366" s="1" t="s">
        <v>241</v>
      </c>
      <c r="I366" s="2">
        <v>45155</v>
      </c>
      <c r="J366" s="4">
        <v>45160</v>
      </c>
      <c r="K366" s="1" t="s">
        <v>34</v>
      </c>
      <c r="L366" s="65">
        <v>15000000</v>
      </c>
      <c r="M366" s="1" t="s">
        <v>67</v>
      </c>
      <c r="N366" s="25">
        <v>17500</v>
      </c>
      <c r="O366" s="26">
        <v>0</v>
      </c>
      <c r="P366" s="26">
        <v>0</v>
      </c>
      <c r="Q366" s="26">
        <v>0</v>
      </c>
      <c r="R366" s="26">
        <v>0</v>
      </c>
      <c r="S366" s="26">
        <v>0</v>
      </c>
      <c r="T366" s="26">
        <f t="shared" si="30"/>
        <v>17500</v>
      </c>
      <c r="U366" s="25">
        <v>17500</v>
      </c>
      <c r="V366" s="26">
        <v>0</v>
      </c>
      <c r="W366" s="26">
        <v>0</v>
      </c>
      <c r="X366" s="26">
        <v>0</v>
      </c>
      <c r="Y366" s="28">
        <v>0</v>
      </c>
      <c r="Z366" s="32"/>
    </row>
    <row r="367" spans="1:26" x14ac:dyDescent="0.2">
      <c r="A367" s="66" t="s">
        <v>1024</v>
      </c>
      <c r="B367" s="66" t="s">
        <v>75</v>
      </c>
      <c r="C367" s="66" t="s">
        <v>66</v>
      </c>
      <c r="D367" s="66" t="s">
        <v>1025</v>
      </c>
      <c r="E367" s="66"/>
      <c r="F367" s="73" t="str">
        <f>CONCATENATE(B367,C367,,IF(ISBLANK(D367),"",", "),D367,IF(ISBLANK(H367),"",H367))</f>
        <v>Lafourche Parish Council, Road Sales Tax District</v>
      </c>
      <c r="G367" s="66" t="s">
        <v>241</v>
      </c>
      <c r="H367" s="66"/>
      <c r="I367" s="67">
        <v>45127</v>
      </c>
      <c r="J367" s="68">
        <v>45197</v>
      </c>
      <c r="K367" s="66" t="s">
        <v>34</v>
      </c>
      <c r="L367" s="74">
        <f>8900000+4905000</f>
        <v>13805000</v>
      </c>
      <c r="M367" s="66" t="s">
        <v>43</v>
      </c>
      <c r="N367" s="75">
        <v>132754</v>
      </c>
      <c r="O367" s="76">
        <v>95515</v>
      </c>
      <c r="P367" s="76">
        <v>0</v>
      </c>
      <c r="Q367" s="76">
        <v>84105</v>
      </c>
      <c r="R367" s="76">
        <v>0</v>
      </c>
      <c r="S367" s="76">
        <v>0</v>
      </c>
      <c r="T367" s="76">
        <f t="shared" ref="T367" si="31">SUM(N367:S367)</f>
        <v>312374</v>
      </c>
      <c r="U367" s="75">
        <v>56254</v>
      </c>
      <c r="V367" s="76">
        <v>59000</v>
      </c>
      <c r="W367" s="76">
        <v>7678</v>
      </c>
      <c r="X367" s="76">
        <v>0</v>
      </c>
      <c r="Y367" s="77">
        <v>63677</v>
      </c>
      <c r="Z367" s="72"/>
    </row>
    <row r="368" spans="1:26" x14ac:dyDescent="0.2">
      <c r="A368" s="66" t="s">
        <v>993</v>
      </c>
      <c r="B368" s="66" t="s">
        <v>994</v>
      </c>
      <c r="C368" s="66"/>
      <c r="D368" s="66" t="s">
        <v>995</v>
      </c>
      <c r="E368" s="66"/>
      <c r="F368" s="73" t="str">
        <f>CONCATENATE(B368," Parish",C368,,IF(ISBLANK(D368),"",", "),D368,IF(ISBLANK(H368),"",H368))</f>
        <v>Madison Parish, Hospital Service District</v>
      </c>
      <c r="G368" s="66" t="s">
        <v>241</v>
      </c>
      <c r="H368" s="66"/>
      <c r="I368" s="67">
        <v>44910</v>
      </c>
      <c r="J368" s="68">
        <v>45100</v>
      </c>
      <c r="K368" s="66" t="s">
        <v>34</v>
      </c>
      <c r="L368" s="74">
        <f>3055000+24442000</f>
        <v>27497000</v>
      </c>
      <c r="M368" s="66" t="s">
        <v>35</v>
      </c>
      <c r="N368" s="75">
        <v>134496</v>
      </c>
      <c r="O368" s="76">
        <v>0</v>
      </c>
      <c r="P368" s="76">
        <v>46000</v>
      </c>
      <c r="Q368" s="76">
        <v>326706</v>
      </c>
      <c r="R368" s="76">
        <v>1832000</v>
      </c>
      <c r="S368" s="76">
        <v>189268</v>
      </c>
      <c r="T368" s="76">
        <f>SUM(N368:S368)</f>
        <v>2528470</v>
      </c>
      <c r="U368" s="75">
        <v>102612</v>
      </c>
      <c r="V368" s="76">
        <v>0</v>
      </c>
      <c r="W368" s="76">
        <v>28781</v>
      </c>
      <c r="X368" s="76">
        <v>181309</v>
      </c>
      <c r="Y368" s="77">
        <v>111336</v>
      </c>
      <c r="Z368" s="72" t="s">
        <v>752</v>
      </c>
    </row>
    <row r="369" spans="1:26" x14ac:dyDescent="0.2">
      <c r="A369" s="66" t="s">
        <v>1001</v>
      </c>
      <c r="B369" s="66" t="s">
        <v>351</v>
      </c>
      <c r="C369" s="66" t="s">
        <v>142</v>
      </c>
      <c r="D369" s="66"/>
      <c r="E369" s="66"/>
      <c r="F369" s="73" t="str">
        <f>CONCATENATE(B369," Parish ",C369,,IF(ISBLANK(D369),"",", "),D369,IF(ISBLANK(H369),"",H369))</f>
        <v>Plaquemines Parish Law Enforcement District</v>
      </c>
      <c r="G369" s="66" t="s">
        <v>241</v>
      </c>
      <c r="H369" s="66"/>
      <c r="I369" s="67">
        <v>45155</v>
      </c>
      <c r="J369" s="68">
        <v>45175</v>
      </c>
      <c r="K369" s="66" t="s">
        <v>34</v>
      </c>
      <c r="L369" s="74">
        <v>3200000</v>
      </c>
      <c r="M369" s="66" t="s">
        <v>67</v>
      </c>
      <c r="N369" s="75">
        <v>25000</v>
      </c>
      <c r="O369" s="76">
        <v>0</v>
      </c>
      <c r="P369" s="76">
        <v>0</v>
      </c>
      <c r="Q369" s="76">
        <v>1500</v>
      </c>
      <c r="R369" s="76">
        <v>0</v>
      </c>
      <c r="S369" s="76">
        <v>0</v>
      </c>
      <c r="T369" s="76">
        <f t="shared" ref="T369:T376" si="32">SUM(N369:S369)</f>
        <v>26500</v>
      </c>
      <c r="U369" s="75">
        <v>25000</v>
      </c>
      <c r="V369" s="76">
        <v>0</v>
      </c>
      <c r="W369" s="76">
        <v>0</v>
      </c>
      <c r="X369" s="76">
        <v>0</v>
      </c>
      <c r="Y369" s="77">
        <v>0</v>
      </c>
      <c r="Z369" s="72"/>
    </row>
    <row r="370" spans="1:26" x14ac:dyDescent="0.2">
      <c r="A370" s="66" t="s">
        <v>1023</v>
      </c>
      <c r="B370" s="66" t="s">
        <v>56</v>
      </c>
      <c r="C370" s="66"/>
      <c r="D370" s="66" t="s">
        <v>1015</v>
      </c>
      <c r="E370" s="66"/>
      <c r="F370" s="73" t="str">
        <f>CONCATENATE(B370," Parish",C370,,IF(ISBLANK(D370),"",", "),D370,IF(ISBLANK(H370),"",H370))</f>
        <v>Caddo Parish, Fire District No. 3</v>
      </c>
      <c r="G370" s="66" t="s">
        <v>241</v>
      </c>
      <c r="H370" s="66"/>
      <c r="I370" s="67">
        <v>45190</v>
      </c>
      <c r="J370" s="68">
        <v>45202</v>
      </c>
      <c r="K370" s="66" t="s">
        <v>34</v>
      </c>
      <c r="L370" s="74">
        <v>1500000</v>
      </c>
      <c r="M370" s="66" t="s">
        <v>35</v>
      </c>
      <c r="N370" s="75">
        <v>23875</v>
      </c>
      <c r="O370" s="76">
        <v>0</v>
      </c>
      <c r="P370" s="76">
        <v>0</v>
      </c>
      <c r="Q370" s="76">
        <v>8080</v>
      </c>
      <c r="R370" s="76">
        <v>0</v>
      </c>
      <c r="S370" s="76">
        <v>0</v>
      </c>
      <c r="T370" s="76">
        <f t="shared" si="32"/>
        <v>31955</v>
      </c>
      <c r="U370" s="75">
        <v>23875</v>
      </c>
      <c r="V370" s="76">
        <v>0</v>
      </c>
      <c r="W370" s="76">
        <v>925</v>
      </c>
      <c r="X370" s="76">
        <v>0</v>
      </c>
      <c r="Y370" s="77">
        <v>6750</v>
      </c>
      <c r="Z370" s="72"/>
    </row>
    <row r="371" spans="1:26" x14ac:dyDescent="0.2">
      <c r="A371" s="66" t="s">
        <v>963</v>
      </c>
      <c r="B371" s="66" t="s">
        <v>69</v>
      </c>
      <c r="C371" s="66"/>
      <c r="D371" s="66" t="s">
        <v>1015</v>
      </c>
      <c r="E371" s="66"/>
      <c r="F371" s="73" t="str">
        <f>CONCATENATE(B371," Parish",C371,,IF(ISBLANK(D371),"",", "),D371,IF(ISBLANK(H371),"",H371))</f>
        <v>Lafourche Parish, Fire District No. 3</v>
      </c>
      <c r="G371" s="66" t="s">
        <v>241</v>
      </c>
      <c r="H371" s="66"/>
      <c r="I371" s="67">
        <v>45001</v>
      </c>
      <c r="J371" s="68">
        <v>45013</v>
      </c>
      <c r="K371" s="66" t="s">
        <v>34</v>
      </c>
      <c r="L371" s="74">
        <v>1269616</v>
      </c>
      <c r="M371" s="66" t="s">
        <v>67</v>
      </c>
      <c r="N371" s="75">
        <v>0</v>
      </c>
      <c r="O371" s="76">
        <v>0</v>
      </c>
      <c r="P371" s="76">
        <v>0</v>
      </c>
      <c r="Q371" s="76">
        <v>787</v>
      </c>
      <c r="R371" s="76">
        <v>0</v>
      </c>
      <c r="S371" s="76">
        <v>0</v>
      </c>
      <c r="T371" s="76">
        <f t="shared" si="32"/>
        <v>787</v>
      </c>
      <c r="U371" s="75">
        <v>0</v>
      </c>
      <c r="V371" s="76">
        <v>0</v>
      </c>
      <c r="W371" s="76">
        <v>787</v>
      </c>
      <c r="X371" s="76">
        <v>0</v>
      </c>
      <c r="Y371" s="77">
        <v>0</v>
      </c>
      <c r="Z371" s="72"/>
    </row>
    <row r="372" spans="1:26" x14ac:dyDescent="0.2">
      <c r="A372" s="66" t="s">
        <v>1026</v>
      </c>
      <c r="B372" s="66" t="s">
        <v>375</v>
      </c>
      <c r="C372" s="66" t="s">
        <v>1034</v>
      </c>
      <c r="D372" s="66"/>
      <c r="E372" s="66"/>
      <c r="F372" s="73" t="str">
        <f>CONCATENATE(B372," Parish, ",C372,,IF(ISBLANK(D372),"",", "),D372,IF(ISBLANK(H372),"",H372))</f>
        <v>Bienville Parish, Village of Saline (DEQ Project)</v>
      </c>
      <c r="G372" s="66" t="s">
        <v>39</v>
      </c>
      <c r="H372" s="66" t="s">
        <v>1011</v>
      </c>
      <c r="I372" s="67">
        <v>44581</v>
      </c>
      <c r="J372" s="68">
        <v>44593</v>
      </c>
      <c r="K372" s="66" t="s">
        <v>34</v>
      </c>
      <c r="L372" s="74">
        <v>130000</v>
      </c>
      <c r="M372" s="66" t="s">
        <v>67</v>
      </c>
      <c r="N372" s="75">
        <v>3500</v>
      </c>
      <c r="O372" s="76">
        <v>0</v>
      </c>
      <c r="P372" s="76">
        <v>0</v>
      </c>
      <c r="Q372" s="76">
        <v>100</v>
      </c>
      <c r="R372" s="76">
        <v>0</v>
      </c>
      <c r="S372" s="76">
        <v>0</v>
      </c>
      <c r="T372" s="76">
        <f t="shared" si="32"/>
        <v>3600</v>
      </c>
      <c r="U372" s="75">
        <v>3500</v>
      </c>
      <c r="V372" s="76">
        <v>0</v>
      </c>
      <c r="W372" s="76">
        <v>100</v>
      </c>
      <c r="X372" s="76">
        <v>0</v>
      </c>
      <c r="Y372" s="77">
        <v>0</v>
      </c>
      <c r="Z372" s="72"/>
    </row>
    <row r="373" spans="1:26" x14ac:dyDescent="0.2">
      <c r="A373" s="66" t="s">
        <v>1027</v>
      </c>
      <c r="B373" s="66" t="s">
        <v>280</v>
      </c>
      <c r="C373" s="66"/>
      <c r="D373" s="66" t="s">
        <v>526</v>
      </c>
      <c r="E373" s="66"/>
      <c r="F373" s="73" t="str">
        <f>CONCATENATE(B373," Parish",C373,,IF(ISBLANK(D373),"",", "),D373,IF(ISBLANK(H373),"",H373))</f>
        <v>Sabine Parish, Waterworks District No. 1 (LDH Program)</v>
      </c>
      <c r="G373" s="66" t="s">
        <v>241</v>
      </c>
      <c r="H373" s="66" t="s">
        <v>1010</v>
      </c>
      <c r="I373" s="67">
        <v>44392</v>
      </c>
      <c r="J373" s="68">
        <v>44593</v>
      </c>
      <c r="K373" s="66" t="s">
        <v>34</v>
      </c>
      <c r="L373" s="74">
        <v>200000</v>
      </c>
      <c r="M373" s="66" t="s">
        <v>67</v>
      </c>
      <c r="N373" s="75">
        <v>3500</v>
      </c>
      <c r="O373" s="76">
        <v>0</v>
      </c>
      <c r="P373" s="76">
        <v>0</v>
      </c>
      <c r="Q373" s="76">
        <v>130</v>
      </c>
      <c r="R373" s="76">
        <v>0</v>
      </c>
      <c r="S373" s="76">
        <v>0</v>
      </c>
      <c r="T373" s="76">
        <f t="shared" si="32"/>
        <v>3630</v>
      </c>
      <c r="U373" s="75">
        <v>3500</v>
      </c>
      <c r="V373" s="76"/>
      <c r="W373" s="76">
        <v>130</v>
      </c>
      <c r="X373" s="76">
        <v>0</v>
      </c>
      <c r="Y373" s="77">
        <v>0</v>
      </c>
      <c r="Z373" s="72"/>
    </row>
    <row r="374" spans="1:26" x14ac:dyDescent="0.2">
      <c r="A374" s="66" t="s">
        <v>1001</v>
      </c>
      <c r="B374" s="66" t="s">
        <v>351</v>
      </c>
      <c r="C374" s="66"/>
      <c r="D374" s="66" t="s">
        <v>142</v>
      </c>
      <c r="E374" s="66"/>
      <c r="F374" s="73" t="str">
        <f>CONCATENATE(B374," Parish ",C374,D374,IF(ISBLANK(H374),"",H374))</f>
        <v>Plaquemines Parish Law Enforcement District</v>
      </c>
      <c r="G374" s="66" t="s">
        <v>241</v>
      </c>
      <c r="H374" s="66"/>
      <c r="I374" s="67">
        <v>45155</v>
      </c>
      <c r="J374" s="68">
        <v>45175</v>
      </c>
      <c r="K374" s="66" t="s">
        <v>34</v>
      </c>
      <c r="L374" s="74">
        <v>3200000</v>
      </c>
      <c r="M374" s="66" t="s">
        <v>67</v>
      </c>
      <c r="N374" s="75">
        <v>25000</v>
      </c>
      <c r="O374" s="76">
        <v>0</v>
      </c>
      <c r="P374" s="76">
        <v>0</v>
      </c>
      <c r="Q374" s="76">
        <v>1500</v>
      </c>
      <c r="R374" s="76">
        <v>0</v>
      </c>
      <c r="S374" s="76">
        <v>0</v>
      </c>
      <c r="T374" s="76">
        <f t="shared" si="32"/>
        <v>26500</v>
      </c>
      <c r="U374" s="75">
        <v>25000</v>
      </c>
      <c r="V374" s="76">
        <v>0</v>
      </c>
      <c r="W374" s="76">
        <v>0</v>
      </c>
      <c r="X374" s="76">
        <v>0</v>
      </c>
      <c r="Y374" s="77">
        <v>0</v>
      </c>
      <c r="Z374" s="72"/>
    </row>
    <row r="375" spans="1:26" x14ac:dyDescent="0.2">
      <c r="A375" s="66" t="s">
        <v>1073</v>
      </c>
      <c r="B375" s="66" t="s">
        <v>126</v>
      </c>
      <c r="C375" s="66" t="s">
        <v>63</v>
      </c>
      <c r="D375" s="66" t="s">
        <v>133</v>
      </c>
      <c r="E375" s="66"/>
      <c r="F375" s="73" t="s">
        <v>1074</v>
      </c>
      <c r="G375" s="66" t="s">
        <v>63</v>
      </c>
      <c r="H375" s="66"/>
      <c r="I375" s="67">
        <v>44973</v>
      </c>
      <c r="J375" s="68">
        <v>45139</v>
      </c>
      <c r="K375" s="66" t="s">
        <v>163</v>
      </c>
      <c r="L375" s="74">
        <v>26000000</v>
      </c>
      <c r="M375" s="66" t="s">
        <v>475</v>
      </c>
      <c r="N375" s="75">
        <v>97767</v>
      </c>
      <c r="O375" s="76">
        <v>0</v>
      </c>
      <c r="P375" s="76">
        <v>70400</v>
      </c>
      <c r="Q375" s="76">
        <v>72425</v>
      </c>
      <c r="R375" s="76">
        <v>0</v>
      </c>
      <c r="S375" s="76">
        <v>0</v>
      </c>
      <c r="T375" s="76">
        <f t="shared" si="32"/>
        <v>240592</v>
      </c>
      <c r="U375" s="75">
        <v>67767</v>
      </c>
      <c r="V375" s="76">
        <v>0</v>
      </c>
      <c r="W375" s="76">
        <v>13475</v>
      </c>
      <c r="X375" s="76">
        <v>0</v>
      </c>
      <c r="Y375" s="77">
        <v>26000</v>
      </c>
      <c r="Z375" s="72"/>
    </row>
    <row r="376" spans="1:26" x14ac:dyDescent="0.2">
      <c r="A376" s="66" t="s">
        <v>1077</v>
      </c>
      <c r="B376" s="66" t="s">
        <v>351</v>
      </c>
      <c r="C376" s="66" t="s">
        <v>1078</v>
      </c>
      <c r="D376" s="66"/>
      <c r="E376" s="66"/>
      <c r="F376" s="73" t="s">
        <v>1079</v>
      </c>
      <c r="G376" s="66" t="s">
        <v>7</v>
      </c>
      <c r="H376" s="66" t="s">
        <v>890</v>
      </c>
      <c r="I376" s="67">
        <v>45155</v>
      </c>
      <c r="J376" s="68">
        <v>45231</v>
      </c>
      <c r="K376" s="66" t="s">
        <v>34</v>
      </c>
      <c r="L376" s="74">
        <v>12000000</v>
      </c>
      <c r="M376" s="66" t="s">
        <v>35</v>
      </c>
      <c r="N376" s="75">
        <v>113025</v>
      </c>
      <c r="O376" s="76">
        <v>240000</v>
      </c>
      <c r="P376" s="76">
        <v>0</v>
      </c>
      <c r="Q376" s="76">
        <v>9275</v>
      </c>
      <c r="R376" s="76">
        <v>0</v>
      </c>
      <c r="S376" s="76">
        <v>0</v>
      </c>
      <c r="T376" s="76">
        <f t="shared" si="32"/>
        <v>362300</v>
      </c>
      <c r="U376" s="75">
        <v>53025</v>
      </c>
      <c r="V376" s="76">
        <v>0</v>
      </c>
      <c r="W376" s="76">
        <v>6775</v>
      </c>
      <c r="X376" s="76">
        <v>0</v>
      </c>
      <c r="Y376" s="77">
        <v>0</v>
      </c>
      <c r="Z376" s="72"/>
    </row>
    <row r="377" spans="1:26" x14ac:dyDescent="0.2">
      <c r="A377" s="66" t="s">
        <v>1088</v>
      </c>
      <c r="B377" s="66" t="s">
        <v>92</v>
      </c>
      <c r="C377" s="66" t="s">
        <v>151</v>
      </c>
      <c r="D377" s="66"/>
      <c r="E377" s="66"/>
      <c r="F377" s="73" t="s">
        <v>921</v>
      </c>
      <c r="G377" s="66" t="s">
        <v>242</v>
      </c>
      <c r="H377" s="66" t="s">
        <v>1089</v>
      </c>
      <c r="I377" s="67">
        <v>45064</v>
      </c>
      <c r="J377" s="68">
        <v>45100</v>
      </c>
      <c r="K377" s="66" t="s">
        <v>34</v>
      </c>
      <c r="L377" s="74">
        <v>105000000</v>
      </c>
      <c r="M377" s="66" t="s">
        <v>35</v>
      </c>
      <c r="N377" s="75">
        <v>370500</v>
      </c>
      <c r="O377" s="76">
        <v>0</v>
      </c>
      <c r="P377" s="76">
        <v>0</v>
      </c>
      <c r="Q377" s="76">
        <v>226656</v>
      </c>
      <c r="R377" s="76">
        <v>0</v>
      </c>
      <c r="S377" s="76">
        <v>0</v>
      </c>
      <c r="T377" s="76">
        <f>SUM(N377:S377)</f>
        <v>597156</v>
      </c>
      <c r="U377" s="75">
        <v>127500</v>
      </c>
      <c r="V377" s="76">
        <v>115000</v>
      </c>
      <c r="W377" s="76">
        <v>109000</v>
      </c>
      <c r="X377" s="76">
        <v>52500</v>
      </c>
      <c r="Y377" s="77">
        <v>32656</v>
      </c>
      <c r="Z377" s="72"/>
    </row>
    <row r="378" spans="1:26" x14ac:dyDescent="0.2">
      <c r="A378" s="66" t="s">
        <v>1090</v>
      </c>
      <c r="B378" s="66" t="s">
        <v>124</v>
      </c>
      <c r="C378" s="66" t="s">
        <v>151</v>
      </c>
      <c r="D378" s="66"/>
      <c r="E378" s="66"/>
      <c r="F378" s="73" t="s">
        <v>1091</v>
      </c>
      <c r="G378" s="66" t="s">
        <v>242</v>
      </c>
      <c r="H378" s="66" t="s">
        <v>1092</v>
      </c>
      <c r="I378" s="67">
        <v>45155</v>
      </c>
      <c r="J378" s="68">
        <v>45225</v>
      </c>
      <c r="K378" s="66" t="s">
        <v>40</v>
      </c>
      <c r="L378" s="74">
        <v>40000000</v>
      </c>
      <c r="M378" s="66" t="s">
        <v>35</v>
      </c>
      <c r="N378" s="75">
        <v>365476</v>
      </c>
      <c r="O378" s="76">
        <v>410846</v>
      </c>
      <c r="P378" s="76">
        <v>0</v>
      </c>
      <c r="Q378" s="76">
        <v>232460</v>
      </c>
      <c r="R378" s="76">
        <v>0</v>
      </c>
      <c r="S378" s="76">
        <v>0</v>
      </c>
      <c r="T378" s="76">
        <f t="shared" ref="T378:T381" si="33">SUM(N378:S378)</f>
        <v>1008782</v>
      </c>
      <c r="U378" s="75">
        <v>79400</v>
      </c>
      <c r="V378" s="76">
        <v>110000</v>
      </c>
      <c r="W378" s="76">
        <v>44000</v>
      </c>
      <c r="X378" s="76">
        <v>20000</v>
      </c>
      <c r="Y378" s="77">
        <v>160000</v>
      </c>
      <c r="Z378" s="72"/>
    </row>
    <row r="379" spans="1:26" x14ac:dyDescent="0.2">
      <c r="A379" s="66" t="s">
        <v>1090</v>
      </c>
      <c r="B379" s="66" t="s">
        <v>124</v>
      </c>
      <c r="C379" s="66" t="s">
        <v>151</v>
      </c>
      <c r="D379" s="66"/>
      <c r="E379" s="66"/>
      <c r="F379" s="73" t="s">
        <v>1091</v>
      </c>
      <c r="G379" s="66" t="s">
        <v>242</v>
      </c>
      <c r="H379" s="66" t="s">
        <v>1092</v>
      </c>
      <c r="I379" s="67">
        <v>45155</v>
      </c>
      <c r="J379" s="68">
        <v>45258</v>
      </c>
      <c r="K379" s="66" t="s">
        <v>40</v>
      </c>
      <c r="L379" s="74">
        <v>25000000</v>
      </c>
      <c r="M379" s="66" t="s">
        <v>35</v>
      </c>
      <c r="N379" s="75">
        <v>598291</v>
      </c>
      <c r="O379" s="76">
        <v>669984</v>
      </c>
      <c r="P379" s="76">
        <v>0</v>
      </c>
      <c r="Q379" s="76">
        <v>380460</v>
      </c>
      <c r="R379" s="76">
        <v>0</v>
      </c>
      <c r="S379" s="76">
        <v>0</v>
      </c>
      <c r="T379" s="76">
        <f t="shared" si="33"/>
        <v>1648735</v>
      </c>
      <c r="U379" s="75">
        <v>145550</v>
      </c>
      <c r="V379" s="76">
        <v>185000</v>
      </c>
      <c r="W379" s="76">
        <v>72250</v>
      </c>
      <c r="X379" s="76">
        <v>32500</v>
      </c>
      <c r="Y379" s="77">
        <v>260000</v>
      </c>
      <c r="Z379" s="72" t="s">
        <v>752</v>
      </c>
    </row>
    <row r="380" spans="1:26" x14ac:dyDescent="0.2">
      <c r="A380" s="66" t="s">
        <v>1103</v>
      </c>
      <c r="B380" s="66" t="s">
        <v>92</v>
      </c>
      <c r="C380" s="66" t="s">
        <v>232</v>
      </c>
      <c r="D380" s="66"/>
      <c r="E380" s="66"/>
      <c r="F380" s="73" t="s">
        <v>1104</v>
      </c>
      <c r="G380" s="66" t="s">
        <v>242</v>
      </c>
      <c r="H380" s="66" t="s">
        <v>1105</v>
      </c>
      <c r="I380" s="67">
        <v>45064</v>
      </c>
      <c r="J380" s="68">
        <v>45189</v>
      </c>
      <c r="K380" s="66" t="s">
        <v>34</v>
      </c>
      <c r="L380" s="74">
        <v>10500000</v>
      </c>
      <c r="M380" s="66" t="s">
        <v>35</v>
      </c>
      <c r="N380" s="75">
        <v>50025</v>
      </c>
      <c r="O380" s="76">
        <v>0</v>
      </c>
      <c r="P380" s="76">
        <v>0</v>
      </c>
      <c r="Q380" s="76">
        <v>45525</v>
      </c>
      <c r="R380" s="76">
        <v>1608377</v>
      </c>
      <c r="S380" s="76">
        <v>142500</v>
      </c>
      <c r="T380" s="76">
        <f t="shared" si="33"/>
        <v>1846427</v>
      </c>
      <c r="U380" s="75">
        <v>50025</v>
      </c>
      <c r="V380" s="76">
        <v>0</v>
      </c>
      <c r="W380" s="76">
        <v>12300</v>
      </c>
      <c r="X380" s="76">
        <v>10500</v>
      </c>
      <c r="Y380" s="77">
        <v>21000</v>
      </c>
      <c r="Z380" s="72"/>
    </row>
    <row r="381" spans="1:26" x14ac:dyDescent="0.2">
      <c r="A381" s="66" t="s">
        <v>1106</v>
      </c>
      <c r="B381" s="66" t="s">
        <v>56</v>
      </c>
      <c r="C381" s="66" t="s">
        <v>232</v>
      </c>
      <c r="D381" s="66"/>
      <c r="E381" s="66"/>
      <c r="F381" s="73" t="s">
        <v>1107</v>
      </c>
      <c r="G381" s="66" t="s">
        <v>242</v>
      </c>
      <c r="H381" s="66" t="s">
        <v>1108</v>
      </c>
      <c r="I381" s="67">
        <v>45064</v>
      </c>
      <c r="J381" s="68">
        <v>45230</v>
      </c>
      <c r="K381" s="66" t="s">
        <v>40</v>
      </c>
      <c r="L381" s="74">
        <v>18877000</v>
      </c>
      <c r="M381" s="66" t="s">
        <v>35</v>
      </c>
      <c r="N381" s="75">
        <v>150150</v>
      </c>
      <c r="O381" s="76">
        <v>147500</v>
      </c>
      <c r="P381" s="76">
        <v>0</v>
      </c>
      <c r="Q381" s="76">
        <v>96069</v>
      </c>
      <c r="R381" s="76">
        <v>2898671</v>
      </c>
      <c r="S381" s="76">
        <v>283700</v>
      </c>
      <c r="T381" s="76">
        <f t="shared" si="33"/>
        <v>3576090</v>
      </c>
      <c r="U381" s="75">
        <v>60150</v>
      </c>
      <c r="V381" s="76">
        <v>40000</v>
      </c>
      <c r="W381" s="76">
        <v>21515</v>
      </c>
      <c r="X381" s="76">
        <v>19000</v>
      </c>
      <c r="Y381" s="77">
        <v>38000</v>
      </c>
      <c r="Z381" s="72"/>
    </row>
    <row r="382" spans="1:26" x14ac:dyDescent="0.2">
      <c r="A382" s="66" t="s">
        <v>1125</v>
      </c>
      <c r="B382" s="66" t="s">
        <v>135</v>
      </c>
      <c r="C382" s="66" t="s">
        <v>232</v>
      </c>
      <c r="D382" s="66"/>
      <c r="E382" s="66"/>
      <c r="F382" s="73" t="str">
        <f>CONCATENATE(C382,,IF(ISBLANK(D382),"",", "),D382,IF(ISBLANK(H382),"",H382))</f>
        <v>Louisiana Housing Corporation (Cypress Court Project)</v>
      </c>
      <c r="G382" s="66" t="s">
        <v>242</v>
      </c>
      <c r="H382" s="66" t="s">
        <v>1147</v>
      </c>
      <c r="I382" s="67">
        <v>44910</v>
      </c>
      <c r="J382" s="68">
        <v>45287</v>
      </c>
      <c r="K382" s="66" t="s">
        <v>40</v>
      </c>
      <c r="L382" s="74">
        <v>7274000</v>
      </c>
      <c r="M382" s="66" t="s">
        <v>35</v>
      </c>
      <c r="N382" s="75">
        <v>99025</v>
      </c>
      <c r="O382" s="76">
        <v>65000</v>
      </c>
      <c r="P382" s="76">
        <v>0</v>
      </c>
      <c r="Q382" s="76">
        <v>47958</v>
      </c>
      <c r="R382" s="76">
        <v>1744636</v>
      </c>
      <c r="S382" s="76">
        <v>285000</v>
      </c>
      <c r="T382" s="76">
        <f>SUM(N382:S382)</f>
        <v>2241619</v>
      </c>
      <c r="U382" s="75">
        <v>44025</v>
      </c>
      <c r="V382" s="76">
        <v>0</v>
      </c>
      <c r="W382" s="76">
        <v>8751</v>
      </c>
      <c r="X382" s="76">
        <v>7500</v>
      </c>
      <c r="Y382" s="77">
        <v>15000</v>
      </c>
      <c r="Z382" s="72"/>
    </row>
    <row r="383" spans="1:26" x14ac:dyDescent="0.2">
      <c r="A383" s="1" t="s">
        <v>821</v>
      </c>
      <c r="B383" s="1" t="s">
        <v>135</v>
      </c>
      <c r="C383" s="1" t="s">
        <v>1127</v>
      </c>
      <c r="F383" s="9" t="str">
        <f>CONCATENATE(B383," Parish, ",C383,,IF(ISBLANK(D383),"",", "),D383,IF(ISBLANK(H383),"",H383))</f>
        <v>Tangipahoa Parish, Town of Amite City (DEQ Project)</v>
      </c>
      <c r="G383" s="1" t="s">
        <v>241</v>
      </c>
      <c r="H383" s="1" t="s">
        <v>111</v>
      </c>
      <c r="I383" s="2">
        <v>44945</v>
      </c>
      <c r="J383" s="4">
        <v>45287</v>
      </c>
      <c r="K383" s="1" t="s">
        <v>34</v>
      </c>
      <c r="L383" s="65">
        <v>23000000</v>
      </c>
      <c r="M383" s="1" t="s">
        <v>35</v>
      </c>
      <c r="N383" s="25">
        <v>92775</v>
      </c>
      <c r="O383" s="26">
        <v>0</v>
      </c>
      <c r="P383" s="26">
        <v>0</v>
      </c>
      <c r="Q383" s="26">
        <v>13250</v>
      </c>
      <c r="R383" s="26">
        <v>0</v>
      </c>
      <c r="S383" s="26">
        <v>0</v>
      </c>
      <c r="T383" s="26">
        <f t="shared" ref="T383:T398" si="34">SUM(N383:S383)</f>
        <v>106025</v>
      </c>
      <c r="U383" s="25">
        <v>92775</v>
      </c>
      <c r="V383" s="26">
        <v>0</v>
      </c>
      <c r="W383" s="26">
        <v>13250</v>
      </c>
      <c r="X383" s="26">
        <v>0</v>
      </c>
      <c r="Y383" s="28">
        <v>0</v>
      </c>
      <c r="Z383" s="32" t="s">
        <v>752</v>
      </c>
    </row>
    <row r="384" spans="1:26" x14ac:dyDescent="0.2">
      <c r="A384" s="1" t="s">
        <v>974</v>
      </c>
      <c r="B384" s="1" t="s">
        <v>505</v>
      </c>
      <c r="C384" s="1" t="s">
        <v>1003</v>
      </c>
      <c r="F384" s="9" t="str">
        <f>CONCATENATE(B384," Parish, ",C384,,IF(ISBLANK(D384),"",", "),D384,IF(ISBLANK(H384),"",H384))</f>
        <v>Morehouse Parish, Village of Bonita (DEQ Project)</v>
      </c>
      <c r="G384" s="1" t="s">
        <v>39</v>
      </c>
      <c r="H384" s="1" t="s">
        <v>1011</v>
      </c>
      <c r="I384" s="2">
        <v>45064</v>
      </c>
      <c r="J384" s="4">
        <v>45106</v>
      </c>
      <c r="K384" s="1" t="s">
        <v>34</v>
      </c>
      <c r="L384" s="37">
        <v>671000</v>
      </c>
      <c r="M384" s="1" t="s">
        <v>35</v>
      </c>
      <c r="N384" s="36">
        <v>19440</v>
      </c>
      <c r="O384" s="37">
        <v>0</v>
      </c>
      <c r="P384" s="37">
        <v>0</v>
      </c>
      <c r="Q384" s="37">
        <v>622</v>
      </c>
      <c r="R384" s="37">
        <v>0</v>
      </c>
      <c r="S384" s="37">
        <v>0</v>
      </c>
      <c r="T384" s="37">
        <f t="shared" si="34"/>
        <v>20062</v>
      </c>
      <c r="U384" s="36">
        <v>12565</v>
      </c>
      <c r="V384" s="37">
        <v>0</v>
      </c>
      <c r="W384" s="37">
        <v>428</v>
      </c>
      <c r="X384" s="37">
        <v>0</v>
      </c>
      <c r="Y384" s="56">
        <v>0</v>
      </c>
      <c r="Z384" s="32"/>
    </row>
    <row r="385" spans="1:26" x14ac:dyDescent="0.2">
      <c r="A385" s="1" t="s">
        <v>1029</v>
      </c>
      <c r="B385" s="1" t="s">
        <v>42</v>
      </c>
      <c r="C385" s="1" t="s">
        <v>1035</v>
      </c>
      <c r="F385" s="9" t="str">
        <f>CONCATENATE(B385," Parish, ",C385,,IF(ISBLANK(D385),"",", "),D385,IF(ISBLANK(H385),"",H385))</f>
        <v>Calcasieu Parish, City of Lake Charles (Center East Water Plant - LDH Program)</v>
      </c>
      <c r="G385" s="1" t="s">
        <v>39</v>
      </c>
      <c r="H385" s="1" t="s">
        <v>1030</v>
      </c>
      <c r="I385" s="2">
        <v>45127</v>
      </c>
      <c r="J385" s="4">
        <v>45183</v>
      </c>
      <c r="K385" s="1" t="s">
        <v>34</v>
      </c>
      <c r="L385" s="37">
        <v>2300000</v>
      </c>
      <c r="M385" s="1" t="s">
        <v>35</v>
      </c>
      <c r="N385" s="36">
        <v>39462</v>
      </c>
      <c r="O385" s="37">
        <v>0</v>
      </c>
      <c r="P385" s="37">
        <v>0</v>
      </c>
      <c r="Q385" s="37">
        <v>2566</v>
      </c>
      <c r="R385" s="37">
        <v>0</v>
      </c>
      <c r="S385" s="37">
        <v>0</v>
      </c>
      <c r="T385" s="37">
        <f t="shared" si="34"/>
        <v>42028</v>
      </c>
      <c r="U385" s="36">
        <v>28875</v>
      </c>
      <c r="V385" s="37">
        <v>0</v>
      </c>
      <c r="W385" s="37">
        <v>1405</v>
      </c>
      <c r="X385" s="37">
        <v>0</v>
      </c>
      <c r="Y385" s="56">
        <v>0</v>
      </c>
      <c r="Z385" s="32"/>
    </row>
    <row r="386" spans="1:26" x14ac:dyDescent="0.2">
      <c r="A386" s="1" t="s">
        <v>1070</v>
      </c>
      <c r="B386" s="1" t="s">
        <v>206</v>
      </c>
      <c r="C386" s="1" t="s">
        <v>583</v>
      </c>
      <c r="F386" s="9" t="s">
        <v>1072</v>
      </c>
      <c r="G386" s="1" t="s">
        <v>242</v>
      </c>
      <c r="H386" s="1" t="s">
        <v>1071</v>
      </c>
      <c r="I386" s="2">
        <v>45190</v>
      </c>
      <c r="J386" s="4">
        <v>45230</v>
      </c>
      <c r="K386" s="1" t="s">
        <v>40</v>
      </c>
      <c r="L386" s="37">
        <f>11335000+2705000</f>
        <v>14040000</v>
      </c>
      <c r="M386" s="1" t="s">
        <v>35</v>
      </c>
      <c r="N386" s="36">
        <v>148430</v>
      </c>
      <c r="O386" s="37">
        <v>115830</v>
      </c>
      <c r="P386" s="37">
        <v>102793</v>
      </c>
      <c r="Q386" s="37">
        <v>76071</v>
      </c>
      <c r="R386" s="37">
        <v>0</v>
      </c>
      <c r="S386" s="37">
        <v>0</v>
      </c>
      <c r="T386" s="37">
        <f t="shared" si="34"/>
        <v>443124</v>
      </c>
      <c r="U386" s="36">
        <v>61430</v>
      </c>
      <c r="V386" s="37">
        <v>23500</v>
      </c>
      <c r="W386" s="37">
        <v>7795</v>
      </c>
      <c r="X386" s="37">
        <v>7020</v>
      </c>
      <c r="Y386" s="56">
        <v>31590</v>
      </c>
      <c r="Z386" s="32"/>
    </row>
    <row r="387" spans="1:26" x14ac:dyDescent="0.2">
      <c r="A387" s="1" t="s">
        <v>1075</v>
      </c>
      <c r="B387" s="1" t="s">
        <v>42</v>
      </c>
      <c r="C387" s="1" t="s">
        <v>1035</v>
      </c>
      <c r="F387" s="9" t="s">
        <v>900</v>
      </c>
      <c r="G387" s="1" t="s">
        <v>39</v>
      </c>
      <c r="H387" s="1" t="s">
        <v>1010</v>
      </c>
      <c r="I387" s="2">
        <v>45190</v>
      </c>
      <c r="J387" s="4">
        <v>45197</v>
      </c>
      <c r="K387" s="1" t="s">
        <v>34</v>
      </c>
      <c r="L387" s="37">
        <v>10000000</v>
      </c>
      <c r="M387" s="1" t="s">
        <v>35</v>
      </c>
      <c r="N387" s="36">
        <v>54355</v>
      </c>
      <c r="O387" s="37">
        <v>0</v>
      </c>
      <c r="P387" s="37">
        <v>0</v>
      </c>
      <c r="Q387" s="37">
        <v>7265</v>
      </c>
      <c r="R387" s="37">
        <v>0</v>
      </c>
      <c r="S387" s="37">
        <v>0</v>
      </c>
      <c r="T387" s="37">
        <f t="shared" si="34"/>
        <v>61620</v>
      </c>
      <c r="U387" s="36">
        <v>50025</v>
      </c>
      <c r="V387" s="37">
        <v>0</v>
      </c>
      <c r="W387" s="37">
        <v>5775</v>
      </c>
      <c r="X387" s="37">
        <v>0</v>
      </c>
      <c r="Y387" s="56">
        <v>0</v>
      </c>
      <c r="Z387" s="32"/>
    </row>
    <row r="388" spans="1:26" x14ac:dyDescent="0.2">
      <c r="A388" s="1" t="s">
        <v>1076</v>
      </c>
      <c r="B388" s="1" t="s">
        <v>31</v>
      </c>
      <c r="C388" s="1" t="s">
        <v>63</v>
      </c>
      <c r="D388" s="1" t="s">
        <v>133</v>
      </c>
      <c r="F388" s="9" t="s">
        <v>701</v>
      </c>
      <c r="G388" s="1" t="s">
        <v>63</v>
      </c>
      <c r="I388" s="2">
        <v>44991</v>
      </c>
      <c r="J388" s="4">
        <v>45141</v>
      </c>
      <c r="K388" s="1" t="s">
        <v>40</v>
      </c>
      <c r="L388" s="37">
        <v>15000000</v>
      </c>
      <c r="M388" s="1" t="s">
        <v>475</v>
      </c>
      <c r="N388" s="36">
        <v>86898</v>
      </c>
      <c r="O388" s="37">
        <v>0</v>
      </c>
      <c r="P388" s="37">
        <v>0</v>
      </c>
      <c r="Q388" s="37">
        <v>50725</v>
      </c>
      <c r="R388" s="37">
        <v>0</v>
      </c>
      <c r="S388" s="37">
        <v>0</v>
      </c>
      <c r="T388" s="37">
        <f t="shared" si="34"/>
        <v>137623</v>
      </c>
      <c r="U388" s="36">
        <v>59398</v>
      </c>
      <c r="V388" s="37">
        <v>0</v>
      </c>
      <c r="W388" s="37">
        <v>8275</v>
      </c>
      <c r="X388" s="37">
        <v>0</v>
      </c>
      <c r="Y388" s="56">
        <v>15000</v>
      </c>
      <c r="Z388" s="32"/>
    </row>
    <row r="389" spans="1:26" x14ac:dyDescent="0.2">
      <c r="A389" s="1" t="s">
        <v>1080</v>
      </c>
      <c r="B389" s="1" t="s">
        <v>42</v>
      </c>
      <c r="D389" s="1" t="s">
        <v>382</v>
      </c>
      <c r="E389" s="1" t="s">
        <v>1081</v>
      </c>
      <c r="F389" s="9" t="str">
        <f>CONCATENATE(B389," Parish",C389,,IF(ISBLANK(D389),"",", "),D389,IF(ISBLANK(H389),"",H389))</f>
        <v>Calcasieu Parish, Recreation District No. 1</v>
      </c>
      <c r="G389" s="1" t="s">
        <v>241</v>
      </c>
      <c r="I389" s="2">
        <v>45190</v>
      </c>
      <c r="J389" s="4">
        <v>45211</v>
      </c>
      <c r="K389" s="1" t="s">
        <v>34</v>
      </c>
      <c r="L389" s="37">
        <v>1500000</v>
      </c>
      <c r="M389" s="1" t="s">
        <v>35</v>
      </c>
      <c r="N389" s="36">
        <v>26375</v>
      </c>
      <c r="O389" s="37">
        <v>22500</v>
      </c>
      <c r="P389" s="37">
        <v>0</v>
      </c>
      <c r="Q389" s="37">
        <v>1465</v>
      </c>
      <c r="R389" s="37">
        <v>0</v>
      </c>
      <c r="S389" s="37">
        <v>0</v>
      </c>
      <c r="T389" s="37">
        <f t="shared" si="34"/>
        <v>50340</v>
      </c>
      <c r="U389" s="36">
        <v>26375</v>
      </c>
      <c r="V389" s="37">
        <v>0</v>
      </c>
      <c r="W389" s="37">
        <v>925</v>
      </c>
      <c r="X389" s="37">
        <v>0</v>
      </c>
      <c r="Y389" s="56">
        <v>0</v>
      </c>
      <c r="Z389" s="32"/>
    </row>
    <row r="390" spans="1:26" x14ac:dyDescent="0.2">
      <c r="A390" s="1" t="s">
        <v>1082</v>
      </c>
      <c r="B390" s="1" t="s">
        <v>1083</v>
      </c>
      <c r="C390" s="1" t="s">
        <v>1084</v>
      </c>
      <c r="F390" s="9" t="str">
        <f t="shared" ref="F390:F393" si="35">CONCATENATE(B390," Parish, ",C390,,IF(ISBLANK(D390),"",", "),D390,IF(ISBLANK(H390),"",H390))</f>
        <v>Vernon Parish, City of Leesville</v>
      </c>
      <c r="G390" s="1" t="s">
        <v>39</v>
      </c>
      <c r="I390" s="2">
        <v>45091</v>
      </c>
      <c r="J390" s="4">
        <v>45145</v>
      </c>
      <c r="K390" s="1" t="s">
        <v>34</v>
      </c>
      <c r="L390" s="37">
        <v>400000</v>
      </c>
      <c r="M390" s="1" t="s">
        <v>35</v>
      </c>
      <c r="N390" s="36">
        <v>7122</v>
      </c>
      <c r="O390" s="37">
        <v>0</v>
      </c>
      <c r="P390" s="37">
        <v>0</v>
      </c>
      <c r="Q390" s="37">
        <v>1260</v>
      </c>
      <c r="R390" s="37">
        <v>0</v>
      </c>
      <c r="S390" s="37">
        <v>0</v>
      </c>
      <c r="T390" s="37">
        <f t="shared" si="34"/>
        <v>8382</v>
      </c>
      <c r="U390" s="36">
        <v>7122</v>
      </c>
      <c r="V390" s="37">
        <v>0</v>
      </c>
      <c r="W390" s="37">
        <v>260</v>
      </c>
      <c r="X390" s="37">
        <v>0</v>
      </c>
      <c r="Y390" s="56">
        <v>0</v>
      </c>
      <c r="Z390" s="32"/>
    </row>
    <row r="391" spans="1:26" x14ac:dyDescent="0.2">
      <c r="A391" s="1" t="s">
        <v>1085</v>
      </c>
      <c r="B391" s="1" t="s">
        <v>324</v>
      </c>
      <c r="D391" s="1" t="s">
        <v>1086</v>
      </c>
      <c r="F391" s="9" t="str">
        <f>CONCATENATE(B391," Parish",C391,,IF(ISBLANK(D391),"",", "),D391,IF(ISBLANK(H391),"",H391))</f>
        <v>St. Mary Parish, Water and Sewer Commission No. 4</v>
      </c>
      <c r="G391" s="1" t="s">
        <v>241</v>
      </c>
      <c r="I391" s="2">
        <v>45218</v>
      </c>
      <c r="J391" s="4">
        <v>45231</v>
      </c>
      <c r="K391" s="1" t="s">
        <v>34</v>
      </c>
      <c r="L391" s="37">
        <v>650000</v>
      </c>
      <c r="M391" s="1" t="s">
        <v>1087</v>
      </c>
      <c r="N391" s="36">
        <v>9750</v>
      </c>
      <c r="O391" s="37">
        <v>0</v>
      </c>
      <c r="P391" s="37">
        <v>0</v>
      </c>
      <c r="Q391" s="37">
        <v>1200</v>
      </c>
      <c r="R391" s="37">
        <v>0</v>
      </c>
      <c r="S391" s="37">
        <v>0</v>
      </c>
      <c r="T391" s="37">
        <f t="shared" si="34"/>
        <v>10950</v>
      </c>
      <c r="U391" s="36">
        <v>9750</v>
      </c>
      <c r="V391" s="37">
        <v>0</v>
      </c>
      <c r="W391" s="37">
        <v>0</v>
      </c>
      <c r="X391" s="37">
        <v>0</v>
      </c>
      <c r="Y391" s="56">
        <v>0</v>
      </c>
      <c r="Z391" s="32"/>
    </row>
    <row r="392" spans="1:26" x14ac:dyDescent="0.2">
      <c r="A392" s="1" t="s">
        <v>1093</v>
      </c>
      <c r="B392" s="1" t="s">
        <v>69</v>
      </c>
      <c r="C392" s="1" t="s">
        <v>1094</v>
      </c>
      <c r="F392" s="9" t="str">
        <f t="shared" si="35"/>
        <v>Lafourche Parish, Town of Golden Meadow (DEQ Project)</v>
      </c>
      <c r="G392" s="1" t="s">
        <v>39</v>
      </c>
      <c r="H392" s="1" t="s">
        <v>111</v>
      </c>
      <c r="I392" s="2">
        <v>45218</v>
      </c>
      <c r="J392" s="4">
        <v>45279</v>
      </c>
      <c r="K392" s="1" t="s">
        <v>34</v>
      </c>
      <c r="L392" s="37">
        <v>750000</v>
      </c>
      <c r="M392" s="1" t="s">
        <v>67</v>
      </c>
      <c r="N392" s="36">
        <v>12750</v>
      </c>
      <c r="O392" s="37">
        <v>0</v>
      </c>
      <c r="P392" s="37">
        <v>0</v>
      </c>
      <c r="Q392" s="37">
        <v>1225</v>
      </c>
      <c r="R392" s="37">
        <v>0</v>
      </c>
      <c r="S392" s="37">
        <v>0</v>
      </c>
      <c r="T392" s="37">
        <f t="shared" si="34"/>
        <v>13975</v>
      </c>
      <c r="U392" s="36">
        <v>11250</v>
      </c>
      <c r="V392" s="37"/>
      <c r="W392" s="37">
        <v>475</v>
      </c>
      <c r="X392" s="37"/>
      <c r="Y392" s="56">
        <v>0</v>
      </c>
      <c r="Z392" s="32"/>
    </row>
    <row r="393" spans="1:26" x14ac:dyDescent="0.2">
      <c r="A393" s="1" t="s">
        <v>1095</v>
      </c>
      <c r="B393" s="1" t="s">
        <v>324</v>
      </c>
      <c r="C393" s="1" t="s">
        <v>1096</v>
      </c>
      <c r="F393" s="9" t="str">
        <f t="shared" si="35"/>
        <v>St. Mary Parish, City of Franklin</v>
      </c>
      <c r="G393" s="1" t="s">
        <v>39</v>
      </c>
      <c r="I393" s="2">
        <v>45246</v>
      </c>
      <c r="J393" s="4">
        <v>45272</v>
      </c>
      <c r="K393" s="1" t="s">
        <v>34</v>
      </c>
      <c r="L393" s="37">
        <v>600000</v>
      </c>
      <c r="M393" s="1" t="s">
        <v>35</v>
      </c>
      <c r="N393" s="36">
        <v>9675</v>
      </c>
      <c r="O393" s="37">
        <v>0</v>
      </c>
      <c r="P393" s="37">
        <v>0</v>
      </c>
      <c r="Q393" s="37">
        <v>2885</v>
      </c>
      <c r="R393" s="37">
        <v>0</v>
      </c>
      <c r="S393" s="37">
        <v>0</v>
      </c>
      <c r="T393" s="37">
        <f t="shared" si="34"/>
        <v>12560</v>
      </c>
      <c r="U393" s="36">
        <v>9675</v>
      </c>
      <c r="V393" s="37">
        <v>0</v>
      </c>
      <c r="W393" s="37">
        <v>385</v>
      </c>
      <c r="X393" s="37">
        <v>0</v>
      </c>
      <c r="Y393" s="56">
        <v>0</v>
      </c>
      <c r="Z393" s="32"/>
    </row>
    <row r="394" spans="1:26" x14ac:dyDescent="0.2">
      <c r="A394" s="66" t="s">
        <v>1097</v>
      </c>
      <c r="B394" s="66" t="s">
        <v>283</v>
      </c>
      <c r="C394" s="66"/>
      <c r="D394" s="66" t="s">
        <v>526</v>
      </c>
      <c r="E394" s="66"/>
      <c r="F394" s="9" t="str">
        <f>CONCATENATE(B394," Parish",C394,,IF(ISBLANK(D394),"",", "),D394,IF(ISBLANK(H394),"",H394))</f>
        <v xml:space="preserve">Vermilion Parish, Waterworks District No. 1 </v>
      </c>
      <c r="G394" s="66" t="s">
        <v>241</v>
      </c>
      <c r="H394" s="66"/>
      <c r="I394" s="67">
        <v>45036</v>
      </c>
      <c r="J394" s="68">
        <v>45280</v>
      </c>
      <c r="K394" s="66" t="s">
        <v>34</v>
      </c>
      <c r="L394" s="69">
        <v>700000</v>
      </c>
      <c r="M394" s="66" t="s">
        <v>35</v>
      </c>
      <c r="N394" s="70">
        <v>17500</v>
      </c>
      <c r="O394" s="69">
        <v>0</v>
      </c>
      <c r="P394" s="69">
        <v>0</v>
      </c>
      <c r="Q394" s="69">
        <v>3945</v>
      </c>
      <c r="R394" s="69">
        <v>0</v>
      </c>
      <c r="S394" s="69">
        <v>0</v>
      </c>
      <c r="T394" s="37">
        <f t="shared" si="34"/>
        <v>21445</v>
      </c>
      <c r="U394" s="70">
        <v>12000</v>
      </c>
      <c r="V394" s="69">
        <v>0</v>
      </c>
      <c r="W394" s="69">
        <v>445</v>
      </c>
      <c r="X394" s="69">
        <v>0</v>
      </c>
      <c r="Y394" s="71">
        <v>0</v>
      </c>
      <c r="Z394" s="72"/>
    </row>
    <row r="395" spans="1:26" x14ac:dyDescent="0.2">
      <c r="A395" s="1" t="s">
        <v>1098</v>
      </c>
      <c r="B395" s="1" t="s">
        <v>97</v>
      </c>
      <c r="C395" s="1" t="s">
        <v>1099</v>
      </c>
      <c r="F395" s="9" t="str">
        <f>CONCATENATE(C395,,IF(ISBLANK(D395),"",", "),D395,IF(ISBLANK(H395),"",H395))</f>
        <v>Louisiana Housing Coporation (Cypress at Ardendale Phase I Project)</v>
      </c>
      <c r="G395" s="1" t="s">
        <v>1100</v>
      </c>
      <c r="H395" s="1" t="s">
        <v>1137</v>
      </c>
      <c r="I395" s="2">
        <v>44910</v>
      </c>
      <c r="J395" s="4">
        <v>45282</v>
      </c>
      <c r="K395" s="1" t="s">
        <v>34</v>
      </c>
      <c r="L395" s="37">
        <v>35000000</v>
      </c>
      <c r="M395" s="1" t="s">
        <v>35</v>
      </c>
      <c r="N395" s="36">
        <v>83150</v>
      </c>
      <c r="O395" s="37">
        <v>0</v>
      </c>
      <c r="P395" s="37">
        <v>0</v>
      </c>
      <c r="Q395" s="37">
        <v>149132</v>
      </c>
      <c r="R395" s="37">
        <v>3910061</v>
      </c>
      <c r="S395" s="37">
        <v>395000</v>
      </c>
      <c r="T395" s="37">
        <f t="shared" si="34"/>
        <v>4537343</v>
      </c>
      <c r="U395" s="36">
        <v>73150</v>
      </c>
      <c r="V395" s="37">
        <v>0</v>
      </c>
      <c r="W395" s="37">
        <v>38750</v>
      </c>
      <c r="X395" s="37">
        <v>35000</v>
      </c>
      <c r="Y395" s="56">
        <v>68000</v>
      </c>
      <c r="Z395" s="32"/>
    </row>
    <row r="396" spans="1:26" x14ac:dyDescent="0.2">
      <c r="A396" s="1" t="s">
        <v>1101</v>
      </c>
      <c r="B396" s="1" t="s">
        <v>189</v>
      </c>
      <c r="C396" s="1" t="s">
        <v>1102</v>
      </c>
      <c r="F396" s="9" t="str">
        <f>CONCATENATE(C396,,IF(ISBLANK(D396),"",", "),D396,IF(ISBLANK(H396),"",H396))</f>
        <v>Jefferson Parish Finance Authority</v>
      </c>
      <c r="G396" s="1" t="s">
        <v>242</v>
      </c>
      <c r="I396" s="2">
        <v>45127</v>
      </c>
      <c r="J396" s="4">
        <v>45281</v>
      </c>
      <c r="K396" s="1" t="s">
        <v>163</v>
      </c>
      <c r="L396" s="37">
        <v>20000000</v>
      </c>
      <c r="M396" s="1" t="s">
        <v>35</v>
      </c>
      <c r="N396" s="36">
        <v>127400</v>
      </c>
      <c r="O396" s="37">
        <v>210000</v>
      </c>
      <c r="P396" s="37">
        <v>0</v>
      </c>
      <c r="Q396" s="37">
        <v>98375</v>
      </c>
      <c r="R396" s="37">
        <v>0</v>
      </c>
      <c r="S396" s="37">
        <v>0</v>
      </c>
      <c r="T396" s="37">
        <f t="shared" si="34"/>
        <v>435775</v>
      </c>
      <c r="U396" s="36">
        <v>65900</v>
      </c>
      <c r="V396" s="37">
        <v>46500</v>
      </c>
      <c r="W396" s="37">
        <v>10775</v>
      </c>
      <c r="X396" s="37">
        <v>0</v>
      </c>
      <c r="Y396" s="56">
        <v>46500</v>
      </c>
      <c r="Z396" s="32"/>
    </row>
    <row r="397" spans="1:26" x14ac:dyDescent="0.2">
      <c r="A397" s="1" t="s">
        <v>1109</v>
      </c>
      <c r="B397" s="1" t="s">
        <v>42</v>
      </c>
      <c r="C397" s="1" t="s">
        <v>232</v>
      </c>
      <c r="F397" s="9" t="s">
        <v>1110</v>
      </c>
      <c r="G397" s="1" t="s">
        <v>242</v>
      </c>
      <c r="H397" s="1" t="s">
        <v>1111</v>
      </c>
      <c r="I397" s="2">
        <v>45091</v>
      </c>
      <c r="J397" s="4">
        <v>45281</v>
      </c>
      <c r="K397" s="1" t="s">
        <v>34</v>
      </c>
      <c r="L397" s="37">
        <v>11000000</v>
      </c>
      <c r="M397" s="1" t="s">
        <v>35</v>
      </c>
      <c r="N397" s="36">
        <v>51025</v>
      </c>
      <c r="O397" s="37">
        <v>0</v>
      </c>
      <c r="P397" s="37">
        <v>0</v>
      </c>
      <c r="Q397" s="37">
        <v>47154</v>
      </c>
      <c r="R397" s="37">
        <v>2736656</v>
      </c>
      <c r="S397" s="37">
        <v>148500</v>
      </c>
      <c r="T397" s="37">
        <f t="shared" si="34"/>
        <v>2983335</v>
      </c>
      <c r="U397" s="36">
        <v>51025</v>
      </c>
      <c r="V397" s="37">
        <v>0</v>
      </c>
      <c r="W397" s="37">
        <v>12850</v>
      </c>
      <c r="X397" s="37">
        <v>11000</v>
      </c>
      <c r="Y397" s="56">
        <v>22000</v>
      </c>
      <c r="Z397" s="32"/>
    </row>
    <row r="398" spans="1:26" x14ac:dyDescent="0.2">
      <c r="A398" s="1" t="s">
        <v>1112</v>
      </c>
      <c r="B398" s="1" t="s">
        <v>42</v>
      </c>
      <c r="C398" s="1" t="s">
        <v>232</v>
      </c>
      <c r="F398" s="9" t="s">
        <v>1113</v>
      </c>
      <c r="G398" s="1" t="s">
        <v>242</v>
      </c>
      <c r="H398" s="1" t="s">
        <v>1114</v>
      </c>
      <c r="I398" s="2">
        <v>45091</v>
      </c>
      <c r="J398" s="4">
        <v>45251</v>
      </c>
      <c r="K398" s="1" t="s">
        <v>40</v>
      </c>
      <c r="L398" s="37">
        <v>21679000</v>
      </c>
      <c r="M398" s="1" t="s">
        <v>35</v>
      </c>
      <c r="N398" s="36">
        <v>130900</v>
      </c>
      <c r="O398" s="37">
        <v>159000</v>
      </c>
      <c r="P398" s="37">
        <v>0</v>
      </c>
      <c r="Q398" s="37">
        <v>105402</v>
      </c>
      <c r="R398" s="37">
        <v>2785670</v>
      </c>
      <c r="S398" s="37">
        <v>165428</v>
      </c>
      <c r="T398" s="37">
        <f t="shared" si="34"/>
        <v>3346400</v>
      </c>
      <c r="U398" s="36">
        <v>62400</v>
      </c>
      <c r="V398" s="37">
        <v>60000</v>
      </c>
      <c r="W398" s="37">
        <v>24597</v>
      </c>
      <c r="X398" s="37">
        <v>22000</v>
      </c>
      <c r="Y398" s="56">
        <v>44000</v>
      </c>
      <c r="Z398" s="32"/>
    </row>
    <row r="399" spans="1:26" x14ac:dyDescent="0.2">
      <c r="A399" s="1" t="s">
        <v>1121</v>
      </c>
      <c r="B399" s="1" t="s">
        <v>42</v>
      </c>
      <c r="C399" s="1" t="s">
        <v>1002</v>
      </c>
      <c r="F399" s="9" t="str">
        <f>CONCATENATE(C399,,IF(ISBLANK(D399),"",", "),D399,IF(ISBLANK(H399),"",H399))</f>
        <v>Louisiana Housing Corporation (Woodring Apartments Phase II Project)</v>
      </c>
      <c r="G399" s="1" t="s">
        <v>242</v>
      </c>
      <c r="H399" s="1" t="s">
        <v>1122</v>
      </c>
      <c r="I399" s="2">
        <v>45091</v>
      </c>
      <c r="J399" s="4">
        <v>45259</v>
      </c>
      <c r="K399" s="1" t="s">
        <v>40</v>
      </c>
      <c r="L399" s="37">
        <v>8000000</v>
      </c>
      <c r="M399" s="1" t="s">
        <v>35</v>
      </c>
      <c r="N399" s="36">
        <v>55025</v>
      </c>
      <c r="O399" s="37">
        <v>0</v>
      </c>
      <c r="P399" s="37">
        <v>0</v>
      </c>
      <c r="Q399" s="37">
        <v>40854</v>
      </c>
      <c r="R399" s="37">
        <v>162097</v>
      </c>
      <c r="S399" s="37">
        <v>155643</v>
      </c>
      <c r="T399" s="37">
        <f t="shared" ref="T399:T424" si="36">SUM(N399:S399)</f>
        <v>413619</v>
      </c>
      <c r="U399" s="36">
        <v>45025</v>
      </c>
      <c r="V399" s="37">
        <v>0</v>
      </c>
      <c r="W399" s="37">
        <v>9550</v>
      </c>
      <c r="X399" s="37">
        <v>9000</v>
      </c>
      <c r="Y399" s="56">
        <v>16000</v>
      </c>
      <c r="Z399" s="32"/>
    </row>
    <row r="400" spans="1:26" x14ac:dyDescent="0.2">
      <c r="A400" s="1" t="s">
        <v>1123</v>
      </c>
      <c r="B400" s="1" t="s">
        <v>92</v>
      </c>
      <c r="C400" s="1" t="s">
        <v>1002</v>
      </c>
      <c r="F400" s="9" t="str">
        <f>CONCATENATE(C400,,IF(ISBLANK(D400),"",", "),D400,IF(ISBLANK(H400),"",H400))</f>
        <v>Louisiana Housing Corporation (Tivoli Place Project)</v>
      </c>
      <c r="G400" s="1" t="s">
        <v>242</v>
      </c>
      <c r="H400" s="1" t="s">
        <v>1124</v>
      </c>
      <c r="I400" s="2">
        <v>45246</v>
      </c>
      <c r="J400" s="4">
        <v>45280</v>
      </c>
      <c r="K400" s="1" t="s">
        <v>40</v>
      </c>
      <c r="L400" s="37">
        <v>46561000</v>
      </c>
      <c r="M400" s="1" t="s">
        <v>35</v>
      </c>
      <c r="N400" s="36">
        <v>178425</v>
      </c>
      <c r="O400" s="37">
        <v>233000</v>
      </c>
      <c r="P400" s="37">
        <v>0</v>
      </c>
      <c r="Q400" s="37">
        <v>188518</v>
      </c>
      <c r="R400" s="37">
        <v>12131561</v>
      </c>
      <c r="S400" s="37">
        <v>366506</v>
      </c>
      <c r="T400" s="37">
        <f t="shared" si="36"/>
        <v>13098010</v>
      </c>
      <c r="U400" s="36">
        <v>110925</v>
      </c>
      <c r="V400" s="37">
        <v>55000</v>
      </c>
      <c r="W400" s="37">
        <v>50889</v>
      </c>
      <c r="X400" s="37">
        <v>48000</v>
      </c>
      <c r="Y400" s="56">
        <v>69840</v>
      </c>
      <c r="Z400" s="32"/>
    </row>
    <row r="401" spans="1:26" x14ac:dyDescent="0.2">
      <c r="A401" s="1" t="s">
        <v>1126</v>
      </c>
      <c r="B401" s="1" t="s">
        <v>285</v>
      </c>
      <c r="C401" s="1" t="s">
        <v>1181</v>
      </c>
      <c r="F401" s="9" t="str">
        <f>CONCATENATE(B401," Parish, ",C401,,IF(ISBLANK(D401),"",", "),D401,IF(ISBLANK(H401),"",H401))</f>
        <v>Winn Parish, Village of Sikes (DEQ Project)</v>
      </c>
      <c r="G401" s="1" t="s">
        <v>241</v>
      </c>
      <c r="H401" s="1" t="s">
        <v>1011</v>
      </c>
      <c r="I401" s="2">
        <v>45036</v>
      </c>
      <c r="J401" s="4">
        <v>45279</v>
      </c>
      <c r="K401" s="1" t="s">
        <v>34</v>
      </c>
      <c r="L401" s="37">
        <v>750000</v>
      </c>
      <c r="M401" s="1" t="s">
        <v>35</v>
      </c>
      <c r="N401" s="36">
        <v>18325</v>
      </c>
      <c r="O401" s="37">
        <v>0</v>
      </c>
      <c r="P401" s="37">
        <v>0</v>
      </c>
      <c r="Q401" s="37">
        <v>847</v>
      </c>
      <c r="R401" s="37">
        <v>0</v>
      </c>
      <c r="S401" s="37">
        <v>0</v>
      </c>
      <c r="T401" s="37">
        <f t="shared" si="36"/>
        <v>19172</v>
      </c>
      <c r="U401" s="36">
        <v>11750</v>
      </c>
      <c r="V401" s="37"/>
      <c r="W401" s="37">
        <v>475</v>
      </c>
      <c r="X401" s="37">
        <v>0</v>
      </c>
      <c r="Y401" s="56">
        <v>0</v>
      </c>
      <c r="Z401" s="32"/>
    </row>
    <row r="402" spans="1:26" x14ac:dyDescent="0.2">
      <c r="A402" s="1" t="s">
        <v>1128</v>
      </c>
      <c r="B402" s="1" t="s">
        <v>124</v>
      </c>
      <c r="C402" s="1" t="s">
        <v>1156</v>
      </c>
      <c r="F402" s="9" t="str">
        <f>CONCATENATE(C402,,IF(ISBLANK(D402),"",", "),D402,IF(ISBLANK(H402),"",H402))</f>
        <v>Capital Area Finance Authority (Mortgage-Backed Securities Program)</v>
      </c>
      <c r="G402" s="1" t="s">
        <v>242</v>
      </c>
      <c r="H402" s="1" t="s">
        <v>1182</v>
      </c>
      <c r="I402" s="2">
        <v>45155</v>
      </c>
      <c r="J402" s="4">
        <v>45288</v>
      </c>
      <c r="K402" s="1" t="s">
        <v>40</v>
      </c>
      <c r="L402" s="37">
        <v>40000000</v>
      </c>
      <c r="M402" s="1" t="s">
        <v>35</v>
      </c>
      <c r="N402" s="36">
        <v>160900</v>
      </c>
      <c r="O402" s="37">
        <v>280914</v>
      </c>
      <c r="P402" s="37">
        <v>0</v>
      </c>
      <c r="Q402" s="37">
        <v>119025</v>
      </c>
      <c r="R402" s="37">
        <v>0</v>
      </c>
      <c r="S402" s="37">
        <v>0</v>
      </c>
      <c r="T402" s="37">
        <f t="shared" si="36"/>
        <v>560839</v>
      </c>
      <c r="U402" s="36">
        <v>78400</v>
      </c>
      <c r="V402" s="37">
        <v>31000</v>
      </c>
      <c r="W402" s="37">
        <v>19775</v>
      </c>
      <c r="X402" s="37">
        <v>0</v>
      </c>
      <c r="Y402" s="56">
        <v>45000</v>
      </c>
      <c r="Z402" s="32"/>
    </row>
    <row r="403" spans="1:26" x14ac:dyDescent="0.2">
      <c r="A403" s="1" t="s">
        <v>1129</v>
      </c>
      <c r="B403" s="1" t="s">
        <v>324</v>
      </c>
      <c r="C403" s="1" t="s">
        <v>1096</v>
      </c>
      <c r="F403" s="9" t="str">
        <f>CONCATENATE(B403," Parish, ",C403,,IF(ISBLANK(D403),"",", "),D403,IF(ISBLANK(H403),"",H403))</f>
        <v>St. Mary Parish, City of Franklin</v>
      </c>
      <c r="G403" s="1" t="s">
        <v>39</v>
      </c>
      <c r="I403" s="2">
        <v>45155</v>
      </c>
      <c r="J403" s="4">
        <v>45194</v>
      </c>
      <c r="K403" s="1" t="s">
        <v>34</v>
      </c>
      <c r="L403" s="37">
        <v>580000</v>
      </c>
      <c r="M403" s="1" t="s">
        <v>1130</v>
      </c>
      <c r="N403" s="36">
        <v>9200</v>
      </c>
      <c r="O403" s="37">
        <v>6000</v>
      </c>
      <c r="P403" s="37">
        <v>0</v>
      </c>
      <c r="Q403" s="37">
        <v>1116</v>
      </c>
      <c r="R403" s="37">
        <v>0</v>
      </c>
      <c r="S403" s="37">
        <v>0</v>
      </c>
      <c r="T403" s="37">
        <f t="shared" si="36"/>
        <v>16316</v>
      </c>
      <c r="U403" s="36">
        <v>9200</v>
      </c>
      <c r="V403" s="37">
        <v>0</v>
      </c>
      <c r="W403" s="37">
        <v>373</v>
      </c>
      <c r="X403" s="37">
        <v>0</v>
      </c>
      <c r="Y403" s="56">
        <v>0</v>
      </c>
      <c r="Z403" s="32"/>
    </row>
    <row r="404" spans="1:26" x14ac:dyDescent="0.2">
      <c r="A404" s="1" t="s">
        <v>1131</v>
      </c>
      <c r="B404" s="1" t="s">
        <v>37</v>
      </c>
      <c r="C404" s="1" t="s">
        <v>1002</v>
      </c>
      <c r="F404" s="9" t="str">
        <f>CONCATENATE(,C404,,IF(ISBLANK(D404),"",", "),D404,IF(ISBLANK(H404),"",H404))</f>
        <v>Louisiana Housing Corporation (MacArther Place Project)</v>
      </c>
      <c r="G404" s="1" t="s">
        <v>242</v>
      </c>
      <c r="H404" s="1" t="s">
        <v>1132</v>
      </c>
      <c r="I404" s="2">
        <v>45091</v>
      </c>
      <c r="J404" s="4">
        <v>45280</v>
      </c>
      <c r="K404" s="1" t="s">
        <v>34</v>
      </c>
      <c r="L404" s="37">
        <v>9000000</v>
      </c>
      <c r="M404" s="1" t="s">
        <v>35</v>
      </c>
      <c r="N404" s="36">
        <v>47025</v>
      </c>
      <c r="O404" s="37">
        <v>0</v>
      </c>
      <c r="P404" s="37">
        <v>0</v>
      </c>
      <c r="Q404" s="37">
        <v>38603</v>
      </c>
      <c r="R404" s="37">
        <v>2225529</v>
      </c>
      <c r="S404" s="37">
        <v>128500</v>
      </c>
      <c r="T404" s="37">
        <f t="shared" si="36"/>
        <v>2439657</v>
      </c>
      <c r="U404" s="36">
        <v>47025</v>
      </c>
      <c r="V404" s="37">
        <v>0</v>
      </c>
      <c r="W404" s="37">
        <v>10650</v>
      </c>
      <c r="X404" s="37">
        <v>9000</v>
      </c>
      <c r="Y404" s="56">
        <v>18000</v>
      </c>
      <c r="Z404" s="32"/>
    </row>
    <row r="405" spans="1:26" x14ac:dyDescent="0.2">
      <c r="A405" s="1" t="s">
        <v>1133</v>
      </c>
      <c r="B405" s="1" t="s">
        <v>62</v>
      </c>
      <c r="C405" s="1" t="s">
        <v>63</v>
      </c>
      <c r="D405" s="1" t="s">
        <v>1134</v>
      </c>
      <c r="F405" s="9" t="str">
        <f>CONCATENATE(B405," Parish ",C405,,IF(ISBLANK(D405),"",", "),D405,IF(ISBLANK(H405),"",H405))</f>
        <v>Livingston Parish School Board, School District No. 24</v>
      </c>
      <c r="G405" s="1" t="s">
        <v>63</v>
      </c>
      <c r="I405" s="2">
        <v>45190</v>
      </c>
      <c r="J405" s="4">
        <v>45274</v>
      </c>
      <c r="K405" s="1" t="s">
        <v>40</v>
      </c>
      <c r="L405" s="37">
        <v>9000000</v>
      </c>
      <c r="M405" s="1" t="s">
        <v>35</v>
      </c>
      <c r="N405" s="36">
        <v>71025</v>
      </c>
      <c r="O405" s="37">
        <v>72000</v>
      </c>
      <c r="P405" s="37">
        <v>21169</v>
      </c>
      <c r="Q405" s="37">
        <v>54725</v>
      </c>
      <c r="R405" s="37">
        <v>0</v>
      </c>
      <c r="S405" s="37">
        <v>0</v>
      </c>
      <c r="T405" s="37">
        <f t="shared" si="36"/>
        <v>218919</v>
      </c>
      <c r="U405" s="36">
        <v>49025</v>
      </c>
      <c r="V405" s="37">
        <v>0</v>
      </c>
      <c r="W405" s="37">
        <v>5225</v>
      </c>
      <c r="X405" s="37">
        <v>0</v>
      </c>
      <c r="Y405" s="56">
        <v>18000</v>
      </c>
      <c r="Z405" s="32"/>
    </row>
    <row r="406" spans="1:26" x14ac:dyDescent="0.2">
      <c r="A406" s="1" t="s">
        <v>1135</v>
      </c>
      <c r="B406" s="1" t="s">
        <v>92</v>
      </c>
      <c r="C406" s="1" t="s">
        <v>1002</v>
      </c>
      <c r="F406" s="9" t="str">
        <f>CONCATENATE(C406,,IF(ISBLANK(D406),"",", "),D406,IF(ISBLANK(H406),"",H406))</f>
        <v>Louisiana Housing Corporation (St. Claude Gardens II Project)</v>
      </c>
      <c r="G406" s="1" t="s">
        <v>242</v>
      </c>
      <c r="H406" s="1" t="s">
        <v>1136</v>
      </c>
      <c r="I406" s="2">
        <v>44791</v>
      </c>
      <c r="J406" s="4">
        <v>45250</v>
      </c>
      <c r="K406" s="1" t="s">
        <v>34</v>
      </c>
      <c r="L406" s="37">
        <v>6000000</v>
      </c>
      <c r="M406" s="1" t="s">
        <v>35</v>
      </c>
      <c r="N406" s="36">
        <v>50275</v>
      </c>
      <c r="O406" s="37">
        <v>0</v>
      </c>
      <c r="P406" s="37">
        <v>0</v>
      </c>
      <c r="Q406" s="37">
        <v>33369</v>
      </c>
      <c r="R406" s="37">
        <v>1676502</v>
      </c>
      <c r="S406" s="37">
        <v>30000</v>
      </c>
      <c r="T406" s="37">
        <f t="shared" si="36"/>
        <v>1790146</v>
      </c>
      <c r="U406" s="36">
        <v>40275</v>
      </c>
      <c r="V406" s="37">
        <v>0</v>
      </c>
      <c r="W406" s="37">
        <v>7350</v>
      </c>
      <c r="X406" s="37">
        <v>6000</v>
      </c>
      <c r="Y406" s="56">
        <v>12000</v>
      </c>
      <c r="Z406" s="32"/>
    </row>
    <row r="407" spans="1:26" x14ac:dyDescent="0.2">
      <c r="A407" s="1" t="s">
        <v>1142</v>
      </c>
      <c r="B407" s="1" t="s">
        <v>92</v>
      </c>
      <c r="C407" s="1" t="s">
        <v>130</v>
      </c>
      <c r="D407" s="1" t="s">
        <v>1157</v>
      </c>
      <c r="F407" s="9" t="str">
        <f>CONCATENATE(B407," Parish, ",C407,,IF(ISBLANK(D407),"",", "),D407,IF(ISBLANK(H407),"",H407))</f>
        <v>Orleans Parish, City of New Orleans, Sewerage and Water Board of New Orleans (DEQ Project)</v>
      </c>
      <c r="G407" s="1" t="s">
        <v>39</v>
      </c>
      <c r="H407" s="1" t="s">
        <v>1011</v>
      </c>
      <c r="I407" s="2">
        <v>45190</v>
      </c>
      <c r="J407" s="4">
        <v>45280</v>
      </c>
      <c r="K407" s="1" t="s">
        <v>34</v>
      </c>
      <c r="L407" s="37">
        <v>31525000</v>
      </c>
      <c r="M407" s="1" t="s">
        <v>35</v>
      </c>
      <c r="N407" s="36">
        <v>79544</v>
      </c>
      <c r="O407" s="37">
        <v>0</v>
      </c>
      <c r="P407" s="37">
        <v>0</v>
      </c>
      <c r="Q407" s="37">
        <v>87505</v>
      </c>
      <c r="R407" s="37">
        <v>0</v>
      </c>
      <c r="S407" s="37">
        <v>0</v>
      </c>
      <c r="T407" s="37">
        <f t="shared" si="36"/>
        <v>167049</v>
      </c>
      <c r="U407" s="36">
        <f>47703+24340</f>
        <v>72043</v>
      </c>
      <c r="V407" s="37">
        <v>0</v>
      </c>
      <c r="W407" s="37">
        <v>15961</v>
      </c>
      <c r="X407" s="37">
        <v>0</v>
      </c>
      <c r="Y407" s="56">
        <v>69544</v>
      </c>
      <c r="Z407" s="32"/>
    </row>
    <row r="408" spans="1:26" x14ac:dyDescent="0.2">
      <c r="A408" s="1" t="s">
        <v>1143</v>
      </c>
      <c r="B408" s="1" t="s">
        <v>189</v>
      </c>
      <c r="C408" s="1" t="s">
        <v>1002</v>
      </c>
      <c r="F408" s="9" t="str">
        <f>CONCATENATE(C408,,IF(ISBLANK(D408),"",", "),D408,IF(ISBLANK(H408),"",H408))</f>
        <v>Louisiana Housing Corporation (Ridgefield Apartments Project)</v>
      </c>
      <c r="G408" s="1" t="s">
        <v>242</v>
      </c>
      <c r="H408" s="1" t="s">
        <v>1144</v>
      </c>
      <c r="I408" s="2">
        <v>45155</v>
      </c>
      <c r="J408" s="4">
        <v>45280</v>
      </c>
      <c r="K408" s="1" t="s">
        <v>40</v>
      </c>
      <c r="L408" s="37">
        <v>22117000</v>
      </c>
      <c r="M408" s="1" t="s">
        <v>35</v>
      </c>
      <c r="N408" s="36">
        <v>127775</v>
      </c>
      <c r="O408" s="37">
        <v>151250</v>
      </c>
      <c r="P408" s="37">
        <v>0</v>
      </c>
      <c r="Q408" s="37">
        <v>107087</v>
      </c>
      <c r="R408" s="37">
        <v>3807947</v>
      </c>
      <c r="S408" s="37">
        <v>242199</v>
      </c>
      <c r="T408" s="37">
        <f t="shared" si="36"/>
        <v>4436258</v>
      </c>
      <c r="U408" s="36">
        <v>62775</v>
      </c>
      <c r="V408" s="37">
        <v>55000</v>
      </c>
      <c r="W408" s="37">
        <v>25079</v>
      </c>
      <c r="X408" s="37">
        <v>22500</v>
      </c>
      <c r="Y408" s="56">
        <v>44200</v>
      </c>
      <c r="Z408" s="32"/>
    </row>
    <row r="409" spans="1:26" x14ac:dyDescent="0.2">
      <c r="A409" s="1" t="s">
        <v>1145</v>
      </c>
      <c r="B409" s="1" t="s">
        <v>37</v>
      </c>
      <c r="D409" s="1" t="s">
        <v>1146</v>
      </c>
      <c r="F409" s="9" t="str">
        <f>CONCATENATE(B409," Parish",C409,,IF(ISBLANK(D409),"",", "),D409,IF(ISBLANK(H409),"",H409))</f>
        <v>Rapides Parish, Fire Protection District No. 18</v>
      </c>
      <c r="G409" s="1" t="s">
        <v>241</v>
      </c>
      <c r="I409" s="2">
        <v>45309</v>
      </c>
      <c r="J409" s="4">
        <v>45310</v>
      </c>
      <c r="K409" s="1" t="s">
        <v>34</v>
      </c>
      <c r="L409" s="37">
        <v>700000</v>
      </c>
      <c r="M409" s="1" t="s">
        <v>35</v>
      </c>
      <c r="N409" s="36">
        <v>10939</v>
      </c>
      <c r="O409" s="37">
        <v>0</v>
      </c>
      <c r="P409" s="37">
        <v>0</v>
      </c>
      <c r="Q409" s="37">
        <v>4445</v>
      </c>
      <c r="R409" s="37">
        <v>0</v>
      </c>
      <c r="S409" s="37">
        <v>0</v>
      </c>
      <c r="T409" s="37">
        <f t="shared" si="36"/>
        <v>15384</v>
      </c>
      <c r="U409" s="36">
        <v>10939</v>
      </c>
      <c r="V409" s="37">
        <v>0</v>
      </c>
      <c r="W409" s="37">
        <v>445</v>
      </c>
      <c r="X409" s="37">
        <v>0</v>
      </c>
      <c r="Y409" s="56">
        <v>2500</v>
      </c>
      <c r="Z409" s="32"/>
    </row>
    <row r="410" spans="1:26" x14ac:dyDescent="0.2">
      <c r="A410" s="1" t="s">
        <v>755</v>
      </c>
      <c r="B410" s="1" t="s">
        <v>37</v>
      </c>
      <c r="C410" s="1" t="s">
        <v>63</v>
      </c>
      <c r="D410" s="1" t="s">
        <v>756</v>
      </c>
      <c r="F410" s="9" t="str">
        <f>CONCATENATE(B410," Parish ",C410,,IF(ISBLANK(D410),"",", "),D410,IF(ISBLANK(H410),"",H410))</f>
        <v>Rapides Parish School Board, Consolidated School District No. 62</v>
      </c>
      <c r="G410" s="1" t="s">
        <v>63</v>
      </c>
      <c r="I410" s="2">
        <v>44614</v>
      </c>
      <c r="J410" s="4">
        <v>45099</v>
      </c>
      <c r="K410" s="1" t="s">
        <v>40</v>
      </c>
      <c r="L410" s="37">
        <v>35000000</v>
      </c>
      <c r="M410" s="1" t="s">
        <v>475</v>
      </c>
      <c r="N410" s="36">
        <v>170760</v>
      </c>
      <c r="O410" s="37">
        <v>525000</v>
      </c>
      <c r="P410" s="37">
        <v>191198</v>
      </c>
      <c r="Q410" s="37">
        <v>174550</v>
      </c>
      <c r="R410" s="37">
        <v>0</v>
      </c>
      <c r="S410" s="37">
        <v>0</v>
      </c>
      <c r="T410" s="37">
        <f t="shared" si="36"/>
        <v>1061508</v>
      </c>
      <c r="U410" s="36">
        <v>128770</v>
      </c>
      <c r="V410" s="37">
        <v>0</v>
      </c>
      <c r="W410" s="37">
        <v>37300</v>
      </c>
      <c r="X410" s="37">
        <v>0</v>
      </c>
      <c r="Y410" s="56">
        <v>75000</v>
      </c>
      <c r="Z410" s="32" t="s">
        <v>47</v>
      </c>
    </row>
    <row r="411" spans="1:26" x14ac:dyDescent="0.2">
      <c r="A411" s="1" t="s">
        <v>434</v>
      </c>
      <c r="B411" s="1" t="s">
        <v>45</v>
      </c>
      <c r="C411" s="1" t="s">
        <v>63</v>
      </c>
      <c r="D411" s="1" t="s">
        <v>435</v>
      </c>
      <c r="F411" s="9" t="str">
        <f>CONCATENATE(B411," Parish ",C411,,IF(ISBLANK(D411),"",", "),D411,IF(ISBLANK(H411),"",H411))</f>
        <v>St. Tammany Parish School Board, Parishwide School District No. 12</v>
      </c>
      <c r="G411" s="1" t="s">
        <v>63</v>
      </c>
      <c r="I411" s="2">
        <v>43517</v>
      </c>
      <c r="J411" s="4">
        <v>45099</v>
      </c>
      <c r="K411" s="1" t="s">
        <v>163</v>
      </c>
      <c r="L411" s="37">
        <v>35000000</v>
      </c>
      <c r="M411" s="1" t="s">
        <v>475</v>
      </c>
      <c r="N411" s="36">
        <v>456180</v>
      </c>
      <c r="O411" s="37">
        <v>0</v>
      </c>
      <c r="P411" s="37">
        <v>0</v>
      </c>
      <c r="Q411" s="37">
        <v>378452</v>
      </c>
      <c r="R411" s="37">
        <v>0</v>
      </c>
      <c r="S411" s="37">
        <v>0</v>
      </c>
      <c r="T411" s="37">
        <f t="shared" si="36"/>
        <v>834632</v>
      </c>
      <c r="U411" s="36">
        <v>330030</v>
      </c>
      <c r="V411" s="37">
        <v>0</v>
      </c>
      <c r="W411" s="37">
        <v>89150</v>
      </c>
      <c r="X411" s="37">
        <v>0</v>
      </c>
      <c r="Y411" s="56">
        <v>118500</v>
      </c>
      <c r="Z411" s="32" t="s">
        <v>47</v>
      </c>
    </row>
    <row r="412" spans="1:26" x14ac:dyDescent="0.2">
      <c r="A412" s="1" t="s">
        <v>453</v>
      </c>
      <c r="B412" s="1" t="s">
        <v>56</v>
      </c>
      <c r="C412" s="1" t="s">
        <v>63</v>
      </c>
      <c r="D412" s="1" t="s">
        <v>133</v>
      </c>
      <c r="F412" s="9" t="str">
        <f>CONCATENATE(B412," Parish ",C412,,IF(ISBLANK(D412),"",", "),D412,IF(ISBLANK(H412),"",H412))</f>
        <v>Caddo Parish School Board, Parishwide School District</v>
      </c>
      <c r="G412" s="1" t="s">
        <v>63</v>
      </c>
      <c r="I412" s="2">
        <v>43517</v>
      </c>
      <c r="J412" s="4">
        <v>45302</v>
      </c>
      <c r="K412" s="1" t="s">
        <v>40</v>
      </c>
      <c r="L412" s="37">
        <v>8500000</v>
      </c>
      <c r="M412" s="1" t="s">
        <v>475</v>
      </c>
      <c r="N412" s="36">
        <v>367260</v>
      </c>
      <c r="O412" s="37">
        <v>200750</v>
      </c>
      <c r="P412" s="37">
        <v>137848</v>
      </c>
      <c r="Q412" s="37">
        <v>169472</v>
      </c>
      <c r="R412" s="37">
        <v>0</v>
      </c>
      <c r="S412" s="37">
        <v>0</v>
      </c>
      <c r="T412" s="37">
        <f t="shared" si="36"/>
        <v>875330</v>
      </c>
      <c r="U412" s="36">
        <f>160666+77369</f>
        <v>238035</v>
      </c>
      <c r="V412" s="37">
        <v>0</v>
      </c>
      <c r="W412" s="37">
        <v>32643</v>
      </c>
      <c r="X412" s="37">
        <v>0</v>
      </c>
      <c r="Y412" s="56">
        <v>36000</v>
      </c>
      <c r="Z412" s="32" t="s">
        <v>47</v>
      </c>
    </row>
    <row r="413" spans="1:26" x14ac:dyDescent="0.2">
      <c r="A413" s="1" t="s">
        <v>1153</v>
      </c>
      <c r="B413" s="1" t="s">
        <v>37</v>
      </c>
      <c r="C413" s="1" t="s">
        <v>63</v>
      </c>
      <c r="D413" s="1" t="s">
        <v>186</v>
      </c>
      <c r="F413" s="9" t="str">
        <f>CONCATENATE(B413," Parish ",C413,,IF(ISBLANK(D413),"",", "),D413,IF(ISBLANK(H413),"",H413))</f>
        <v>Rapides Parish School Board, Rigolette School District No. 11</v>
      </c>
      <c r="G413" s="1" t="s">
        <v>63</v>
      </c>
      <c r="I413" s="2">
        <v>44973</v>
      </c>
      <c r="J413" s="4">
        <v>45162</v>
      </c>
      <c r="K413" s="1" t="s">
        <v>40</v>
      </c>
      <c r="L413" s="37">
        <v>25000000</v>
      </c>
      <c r="M413" s="1" t="s">
        <v>475</v>
      </c>
      <c r="N413" s="36">
        <v>96584</v>
      </c>
      <c r="O413" s="37">
        <v>175000</v>
      </c>
      <c r="P413" s="37">
        <v>59399</v>
      </c>
      <c r="Q413" s="37">
        <v>69975</v>
      </c>
      <c r="R413" s="37">
        <v>0</v>
      </c>
      <c r="S413" s="37">
        <v>0</v>
      </c>
      <c r="T413" s="37">
        <f t="shared" si="36"/>
        <v>400958</v>
      </c>
      <c r="U413" s="36">
        <v>64650</v>
      </c>
      <c r="V413" s="37">
        <v>0</v>
      </c>
      <c r="W413" s="37">
        <v>13025</v>
      </c>
      <c r="X413" s="37">
        <v>0</v>
      </c>
      <c r="Y413" s="56">
        <v>25000</v>
      </c>
      <c r="Z413" s="32"/>
    </row>
    <row r="414" spans="1:26" x14ac:dyDescent="0.2">
      <c r="A414" s="1" t="s">
        <v>1154</v>
      </c>
      <c r="B414" s="1" t="s">
        <v>37</v>
      </c>
      <c r="C414" s="1" t="s">
        <v>63</v>
      </c>
      <c r="D414" s="1" t="s">
        <v>1155</v>
      </c>
      <c r="F414" s="9" t="str">
        <f>CONCATENATE(B414," Parish ",C414,,IF(ISBLANK(D414),"",", "),D414,IF(ISBLANK(H414),"",H414))</f>
        <v>Rapides Parish School Board, LeCompte-Lamourie-Woodworth School District No. 57</v>
      </c>
      <c r="G414" s="1" t="s">
        <v>63</v>
      </c>
      <c r="I414" s="2">
        <v>44973</v>
      </c>
      <c r="J414" s="4">
        <v>45162</v>
      </c>
      <c r="K414" s="1" t="s">
        <v>40</v>
      </c>
      <c r="L414" s="37">
        <v>11000000</v>
      </c>
      <c r="M414" s="1" t="s">
        <v>475</v>
      </c>
      <c r="N414" s="36">
        <v>82526</v>
      </c>
      <c r="O414" s="37">
        <v>77000</v>
      </c>
      <c r="P414" s="37">
        <v>32971</v>
      </c>
      <c r="Q414" s="37">
        <v>46725</v>
      </c>
      <c r="R414" s="37">
        <v>0</v>
      </c>
      <c r="S414" s="37">
        <v>0</v>
      </c>
      <c r="T414" s="37">
        <f t="shared" si="36"/>
        <v>239222</v>
      </c>
      <c r="U414" s="36">
        <v>52526</v>
      </c>
      <c r="V414" s="37">
        <v>0</v>
      </c>
      <c r="W414" s="37">
        <v>6275</v>
      </c>
      <c r="X414" s="37">
        <v>0</v>
      </c>
      <c r="Y414" s="56">
        <v>11000</v>
      </c>
      <c r="Z414" s="32"/>
    </row>
    <row r="415" spans="1:26" x14ac:dyDescent="0.2">
      <c r="A415" s="1" t="s">
        <v>1158</v>
      </c>
      <c r="B415" s="1" t="s">
        <v>959</v>
      </c>
      <c r="C415" s="1" t="s">
        <v>1159</v>
      </c>
      <c r="F415" s="9" t="str">
        <f>CONCATENATE(B415," Parish, ",C415,,IF(ISBLANK(D415),"",", "),D415,IF(ISBLANK(H415),"",H415))</f>
        <v>Jackson Parish, Village of North Hodges</v>
      </c>
      <c r="G415" s="1" t="s">
        <v>39</v>
      </c>
      <c r="I415" s="2">
        <v>44154</v>
      </c>
      <c r="J415" s="4">
        <v>45334</v>
      </c>
      <c r="K415" s="1" t="s">
        <v>34</v>
      </c>
      <c r="L415" s="37">
        <v>141000</v>
      </c>
      <c r="M415" s="1" t="s">
        <v>35</v>
      </c>
      <c r="N415" s="36">
        <v>2863</v>
      </c>
      <c r="O415" s="37">
        <v>0</v>
      </c>
      <c r="P415" s="37">
        <v>0</v>
      </c>
      <c r="Q415" s="37">
        <v>2100</v>
      </c>
      <c r="R415" s="37">
        <v>46275</v>
      </c>
      <c r="S415" s="37">
        <v>0</v>
      </c>
      <c r="T415" s="37">
        <f t="shared" si="36"/>
        <v>51238</v>
      </c>
      <c r="U415" s="36">
        <v>2863</v>
      </c>
      <c r="V415" s="37">
        <v>0</v>
      </c>
      <c r="W415" s="37">
        <v>100</v>
      </c>
      <c r="X415" s="37">
        <v>0</v>
      </c>
      <c r="Y415" s="56">
        <v>0</v>
      </c>
      <c r="Z415" s="32"/>
    </row>
    <row r="416" spans="1:26" x14ac:dyDescent="0.2">
      <c r="A416" s="1" t="s">
        <v>1160</v>
      </c>
      <c r="B416" s="1" t="s">
        <v>81</v>
      </c>
      <c r="C416" s="1" t="s">
        <v>63</v>
      </c>
      <c r="D416" s="1" t="s">
        <v>1161</v>
      </c>
      <c r="F416" s="9" t="str">
        <f>CONCATENATE(B416," Parish ",C416,,IF(ISBLANK(D416),"",", "),D416,IF(ISBLANK(H416),"",H416))</f>
        <v>Lincoln Parish School Board, Simsboro School District No. 3</v>
      </c>
      <c r="G416" s="1" t="s">
        <v>63</v>
      </c>
      <c r="I416" s="2">
        <v>44973</v>
      </c>
      <c r="J416" s="4">
        <v>45176</v>
      </c>
      <c r="K416" s="1" t="s">
        <v>40</v>
      </c>
      <c r="L416" s="37">
        <v>10000000</v>
      </c>
      <c r="M416" s="1" t="s">
        <v>475</v>
      </c>
      <c r="N416" s="36">
        <v>78475</v>
      </c>
      <c r="O416" s="37">
        <v>70000</v>
      </c>
      <c r="P416" s="37">
        <v>0</v>
      </c>
      <c r="Q416" s="37">
        <v>45225</v>
      </c>
      <c r="R416" s="37">
        <v>0</v>
      </c>
      <c r="S416" s="37">
        <v>0</v>
      </c>
      <c r="T416" s="37">
        <f t="shared" si="36"/>
        <v>193700</v>
      </c>
      <c r="U416" s="36">
        <v>53153</v>
      </c>
      <c r="V416" s="37">
        <v>0</v>
      </c>
      <c r="W416" s="37">
        <v>5775</v>
      </c>
      <c r="X416" s="37">
        <v>0</v>
      </c>
      <c r="Y416" s="56">
        <v>10000</v>
      </c>
      <c r="Z416" s="32"/>
    </row>
    <row r="417" spans="1:26" x14ac:dyDescent="0.2">
      <c r="A417" s="1" t="s">
        <v>1163</v>
      </c>
      <c r="B417" s="1" t="s">
        <v>87</v>
      </c>
      <c r="C417" s="1" t="s">
        <v>88</v>
      </c>
      <c r="F417" s="9" t="str">
        <f>CONCATENATE(B417," Parish ",C417,,IF(ISBLANK(D417),"",", "),D417,IF(ISBLANK(H417),"",H417))</f>
        <v>Tensas Parish Police Jury</v>
      </c>
      <c r="G417" s="1" t="s">
        <v>7</v>
      </c>
      <c r="I417" s="2">
        <v>45309</v>
      </c>
      <c r="J417" s="4">
        <v>45352</v>
      </c>
      <c r="K417" s="1" t="s">
        <v>34</v>
      </c>
      <c r="L417" s="37">
        <v>340000</v>
      </c>
      <c r="M417" s="1" t="s">
        <v>67</v>
      </c>
      <c r="N417" s="36">
        <v>4250</v>
      </c>
      <c r="O417" s="37">
        <v>0</v>
      </c>
      <c r="P417" s="37">
        <v>0</v>
      </c>
      <c r="Q417" s="37">
        <v>1000</v>
      </c>
      <c r="R417" s="37">
        <v>0</v>
      </c>
      <c r="S417" s="37">
        <v>0</v>
      </c>
      <c r="T417" s="37">
        <f t="shared" si="36"/>
        <v>5250</v>
      </c>
      <c r="U417" s="36">
        <v>4250</v>
      </c>
      <c r="V417" s="37">
        <v>0</v>
      </c>
      <c r="W417" s="37">
        <v>0</v>
      </c>
      <c r="X417" s="37">
        <v>0</v>
      </c>
      <c r="Y417" s="56">
        <v>0</v>
      </c>
      <c r="Z417" s="32"/>
    </row>
    <row r="418" spans="1:26" x14ac:dyDescent="0.2">
      <c r="A418" s="1" t="s">
        <v>1164</v>
      </c>
      <c r="B418" s="1" t="s">
        <v>281</v>
      </c>
      <c r="C418" s="1" t="s">
        <v>63</v>
      </c>
      <c r="F418" s="9" t="str">
        <f>CONCATENATE(B418," Parish ",C418,,IF(ISBLANK(D418),"",", "),D418,IF(ISBLANK(H418),"",H418))</f>
        <v>Evangeline Parish School Board</v>
      </c>
      <c r="G418" s="1" t="s">
        <v>63</v>
      </c>
      <c r="I418" s="2">
        <v>45337</v>
      </c>
      <c r="J418" s="4">
        <v>45352</v>
      </c>
      <c r="K418" s="1" t="s">
        <v>34</v>
      </c>
      <c r="L418" s="37">
        <v>6000000</v>
      </c>
      <c r="M418" s="1" t="s">
        <v>67</v>
      </c>
      <c r="N418" s="36">
        <v>40948</v>
      </c>
      <c r="O418" s="37">
        <v>0</v>
      </c>
      <c r="P418" s="37">
        <v>0</v>
      </c>
      <c r="Q418" s="37">
        <v>23075</v>
      </c>
      <c r="R418" s="37">
        <v>0</v>
      </c>
      <c r="S418" s="37">
        <v>0</v>
      </c>
      <c r="T418" s="37">
        <f t="shared" si="36"/>
        <v>64023</v>
      </c>
      <c r="U418" s="36">
        <v>40948</v>
      </c>
      <c r="V418" s="37">
        <v>0</v>
      </c>
      <c r="W418" s="37">
        <v>3575</v>
      </c>
      <c r="X418" s="37">
        <v>0</v>
      </c>
      <c r="Y418" s="56">
        <v>18000</v>
      </c>
      <c r="Z418" s="32"/>
    </row>
    <row r="419" spans="1:26" x14ac:dyDescent="0.2">
      <c r="A419" s="1" t="s">
        <v>1165</v>
      </c>
      <c r="B419" s="1" t="s">
        <v>97</v>
      </c>
      <c r="C419" s="1" t="s">
        <v>235</v>
      </c>
      <c r="F419" s="9" t="str">
        <f>CONCATENATE(C419,,IF(ISBLANK(D419),"",", "),D419,IF(ISBLANK(H419),"",H419))</f>
        <v>Louisiana Community Development Authority (South Foster YMCA Project)</v>
      </c>
      <c r="G419" s="1" t="s">
        <v>242</v>
      </c>
      <c r="H419" s="1" t="s">
        <v>1185</v>
      </c>
      <c r="I419" s="2">
        <v>45036</v>
      </c>
      <c r="J419" s="4">
        <v>45211</v>
      </c>
      <c r="K419" s="1" t="s">
        <v>40</v>
      </c>
      <c r="L419" s="37">
        <v>13109000</v>
      </c>
      <c r="M419" s="1" t="s">
        <v>35</v>
      </c>
      <c r="N419" s="36">
        <v>140000</v>
      </c>
      <c r="O419" s="37">
        <v>103317</v>
      </c>
      <c r="P419" s="37">
        <v>0</v>
      </c>
      <c r="Q419" s="37">
        <v>40225</v>
      </c>
      <c r="R419" s="37">
        <v>564176</v>
      </c>
      <c r="S419" s="37">
        <v>169872</v>
      </c>
      <c r="T419" s="37">
        <f t="shared" si="36"/>
        <v>1017590</v>
      </c>
      <c r="U419" s="36">
        <v>57500</v>
      </c>
      <c r="V419" s="37">
        <v>25000</v>
      </c>
      <c r="W419" s="37">
        <v>15170</v>
      </c>
      <c r="X419" s="37">
        <v>6555</v>
      </c>
      <c r="Y419" s="56">
        <v>0</v>
      </c>
      <c r="Z419" s="32"/>
    </row>
    <row r="420" spans="1:26" x14ac:dyDescent="0.2">
      <c r="A420" s="1" t="s">
        <v>1166</v>
      </c>
      <c r="B420" s="1" t="s">
        <v>207</v>
      </c>
      <c r="C420" s="1" t="s">
        <v>1167</v>
      </c>
      <c r="F420" s="9" t="str">
        <f>CONCATENATE(B420," Parish, ",C420,,IF(ISBLANK(D420),"",", "),D420,IF(ISBLANK(H420),"",H420))</f>
        <v>Pointe Coupee Parish, City of New Roads</v>
      </c>
      <c r="G420" s="1" t="s">
        <v>39</v>
      </c>
      <c r="I420" s="2">
        <v>45036</v>
      </c>
      <c r="J420" s="4">
        <v>45342</v>
      </c>
      <c r="K420" s="1" t="s">
        <v>34</v>
      </c>
      <c r="L420" s="37">
        <v>1500000</v>
      </c>
      <c r="M420" s="1" t="s">
        <v>35</v>
      </c>
      <c r="N420" s="36">
        <v>30738</v>
      </c>
      <c r="O420" s="37">
        <v>0</v>
      </c>
      <c r="P420" s="37">
        <v>0</v>
      </c>
      <c r="Q420" s="37">
        <v>13425</v>
      </c>
      <c r="R420" s="37">
        <v>0</v>
      </c>
      <c r="S420" s="37">
        <v>0</v>
      </c>
      <c r="T420" s="37">
        <f t="shared" si="36"/>
        <v>44163</v>
      </c>
      <c r="U420" s="36">
        <v>20738</v>
      </c>
      <c r="V420" s="37">
        <v>0</v>
      </c>
      <c r="W420" s="37">
        <v>925</v>
      </c>
      <c r="X420" s="37">
        <v>0</v>
      </c>
      <c r="Y420" s="56">
        <v>10000</v>
      </c>
      <c r="Z420" s="32"/>
    </row>
    <row r="421" spans="1:26" x14ac:dyDescent="0.2">
      <c r="A421" s="1" t="s">
        <v>1168</v>
      </c>
      <c r="B421" s="1" t="s">
        <v>1083</v>
      </c>
      <c r="C421" s="1" t="s">
        <v>63</v>
      </c>
      <c r="D421" s="1" t="s">
        <v>1169</v>
      </c>
      <c r="E421" s="1" t="s">
        <v>1170</v>
      </c>
      <c r="F421" s="9" t="str">
        <f>CONCATENATE(B421," Parish ",C421,,IF(ISBLANK(D421),"",", "),D421,IF(ISBLANK(H421),"",H421))</f>
        <v>Vernon Parish School Board, Wardwide School District</v>
      </c>
      <c r="G421" s="1" t="s">
        <v>63</v>
      </c>
      <c r="I421" s="2">
        <v>45190</v>
      </c>
      <c r="J421" s="4">
        <v>45365</v>
      </c>
      <c r="K421" s="1" t="s">
        <v>34</v>
      </c>
      <c r="L421" s="37">
        <v>7000000</v>
      </c>
      <c r="M421" s="1" t="s">
        <v>475</v>
      </c>
      <c r="N421" s="36">
        <v>69215</v>
      </c>
      <c r="O421" s="37">
        <v>49000</v>
      </c>
      <c r="P421" s="37">
        <v>24261</v>
      </c>
      <c r="Q421" s="37">
        <v>35075</v>
      </c>
      <c r="R421" s="37">
        <v>0</v>
      </c>
      <c r="S421" s="37">
        <v>0</v>
      </c>
      <c r="T421" s="37">
        <f t="shared" si="36"/>
        <v>177551</v>
      </c>
      <c r="U421" s="36">
        <v>43025</v>
      </c>
      <c r="V421" s="37">
        <v>0</v>
      </c>
      <c r="W421" s="37">
        <v>4125</v>
      </c>
      <c r="X421" s="37">
        <v>0</v>
      </c>
      <c r="Y421" s="56">
        <v>7000</v>
      </c>
      <c r="Z421" s="32"/>
    </row>
    <row r="422" spans="1:26" x14ac:dyDescent="0.2">
      <c r="A422" s="1" t="s">
        <v>1171</v>
      </c>
      <c r="B422" s="1" t="s">
        <v>770</v>
      </c>
      <c r="C422" s="1" t="s">
        <v>557</v>
      </c>
      <c r="F422" s="9" t="str">
        <f>CONCATENATE(B422," Parish, ",C422,,IF(ISBLANK(D422),"",", "),D422,IF(ISBLANK(H422),"",H422))</f>
        <v>Natchitoches Parish, City of Natchitoches</v>
      </c>
      <c r="G422" s="1" t="s">
        <v>1172</v>
      </c>
      <c r="I422" s="2">
        <v>45127</v>
      </c>
      <c r="J422" s="4">
        <v>45231</v>
      </c>
      <c r="K422" s="1" t="s">
        <v>40</v>
      </c>
      <c r="L422" s="37">
        <v>11645000</v>
      </c>
      <c r="M422" s="1" t="s">
        <v>35</v>
      </c>
      <c r="N422" s="36">
        <v>88815</v>
      </c>
      <c r="O422" s="37">
        <v>145563</v>
      </c>
      <c r="P422" s="37">
        <v>116641</v>
      </c>
      <c r="Q422" s="37">
        <v>82428</v>
      </c>
      <c r="R422" s="37">
        <v>0</v>
      </c>
      <c r="S422" s="37">
        <v>0</v>
      </c>
      <c r="T422" s="37">
        <f t="shared" si="36"/>
        <v>433447</v>
      </c>
      <c r="U422" s="36">
        <v>53815</v>
      </c>
      <c r="V422" s="37">
        <v>0</v>
      </c>
      <c r="W422" s="37">
        <v>6598</v>
      </c>
      <c r="X422" s="37">
        <v>0</v>
      </c>
      <c r="Y422" s="56">
        <v>46580</v>
      </c>
      <c r="Z422" s="32"/>
    </row>
    <row r="423" spans="1:26" x14ac:dyDescent="0.2">
      <c r="A423" s="1" t="s">
        <v>1173</v>
      </c>
      <c r="B423" s="1" t="s">
        <v>1174</v>
      </c>
      <c r="C423" s="1" t="s">
        <v>1175</v>
      </c>
      <c r="F423" s="9" t="str">
        <f>CONCATENATE(B423," Parish, ",C423,,IF(ISBLANK(D423),"",", "),D423,IF(ISBLANK(H423),"",H423))</f>
        <v>Franklin Parish, Town of Winnsboro</v>
      </c>
      <c r="G423" s="1" t="s">
        <v>1172</v>
      </c>
      <c r="I423" s="2">
        <v>44854</v>
      </c>
      <c r="J423" s="4">
        <v>41709</v>
      </c>
      <c r="K423" s="1" t="s">
        <v>34</v>
      </c>
      <c r="L423" s="37">
        <v>715000</v>
      </c>
      <c r="M423" s="1" t="s">
        <v>519</v>
      </c>
      <c r="N423" s="36">
        <v>5863</v>
      </c>
      <c r="O423" s="37">
        <v>0</v>
      </c>
      <c r="P423" s="37">
        <v>0</v>
      </c>
      <c r="Q423" s="37">
        <v>10408</v>
      </c>
      <c r="R423" s="37">
        <v>0</v>
      </c>
      <c r="S423" s="37">
        <v>0</v>
      </c>
      <c r="T423" s="37">
        <f t="shared" si="36"/>
        <v>16271</v>
      </c>
      <c r="U423" s="36">
        <v>5863</v>
      </c>
      <c r="V423" s="37">
        <v>0</v>
      </c>
      <c r="W423" s="37">
        <v>454</v>
      </c>
      <c r="X423" s="37">
        <v>0</v>
      </c>
      <c r="Y423" s="56">
        <v>2500</v>
      </c>
      <c r="Z423" s="32" t="s">
        <v>752</v>
      </c>
    </row>
    <row r="424" spans="1:26" x14ac:dyDescent="0.2">
      <c r="A424" s="1" t="s">
        <v>1141</v>
      </c>
      <c r="B424" s="1" t="s">
        <v>42</v>
      </c>
      <c r="D424" s="1" t="s">
        <v>1177</v>
      </c>
      <c r="E424" s="1" t="s">
        <v>1170</v>
      </c>
      <c r="F424" s="9" t="str">
        <f>CONCATENATE(B424," Parish",C424,,IF(ISBLANK(D424),"",", "),D424,IF(ISBLANK(H424),"",H424))</f>
        <v>Calcasieu Parish, Waterworks District No. 10</v>
      </c>
      <c r="G424" s="1" t="s">
        <v>1172</v>
      </c>
      <c r="I424" s="2">
        <v>44119</v>
      </c>
      <c r="J424" s="4">
        <v>45349</v>
      </c>
      <c r="K424" s="1" t="s">
        <v>34</v>
      </c>
      <c r="L424" s="37">
        <v>2556000</v>
      </c>
      <c r="M424" s="1" t="s">
        <v>35</v>
      </c>
      <c r="N424" s="36">
        <v>58590</v>
      </c>
      <c r="O424" s="37">
        <v>25560</v>
      </c>
      <c r="P424" s="37">
        <v>0</v>
      </c>
      <c r="Q424" s="37">
        <v>3018</v>
      </c>
      <c r="R424" s="37">
        <v>0</v>
      </c>
      <c r="S424" s="37">
        <v>0</v>
      </c>
      <c r="T424" s="37">
        <f t="shared" si="36"/>
        <v>87168</v>
      </c>
      <c r="U424" s="36">
        <v>58590</v>
      </c>
      <c r="V424" s="37">
        <v>0</v>
      </c>
      <c r="W424" s="37">
        <v>3018</v>
      </c>
      <c r="X424" s="37">
        <v>0</v>
      </c>
      <c r="Y424" s="56">
        <v>0</v>
      </c>
      <c r="Z424" s="32" t="s">
        <v>47</v>
      </c>
    </row>
    <row r="425" spans="1:26" x14ac:dyDescent="0.2">
      <c r="A425" s="1" t="s">
        <v>1115</v>
      </c>
      <c r="B425" s="1" t="s">
        <v>543</v>
      </c>
      <c r="D425" s="1" t="s">
        <v>1272</v>
      </c>
      <c r="E425" s="1" t="s">
        <v>1116</v>
      </c>
      <c r="F425" s="9" t="str">
        <f>CONCATENATE(B425," Parish",C425,,IF(ISBLANK(D425),"",", "),D425,IF(ISBLANK(H425),"",H425),E425)</f>
        <v>Union Parish, Hospital Service District No. 2, Wards 3, 4, and 10</v>
      </c>
      <c r="G425" s="1" t="s">
        <v>241</v>
      </c>
      <c r="I425" s="2">
        <v>45064</v>
      </c>
      <c r="J425" s="4">
        <v>45274</v>
      </c>
      <c r="K425" s="1" t="s">
        <v>40</v>
      </c>
      <c r="L425" s="65">
        <v>28000000</v>
      </c>
      <c r="M425" s="1" t="s">
        <v>35</v>
      </c>
      <c r="N425" s="25">
        <v>206400</v>
      </c>
      <c r="O425" s="26">
        <v>350000</v>
      </c>
      <c r="P425" s="26">
        <v>0</v>
      </c>
      <c r="Q425" s="26">
        <v>99875</v>
      </c>
      <c r="R425" s="26">
        <v>90455</v>
      </c>
      <c r="S425" s="26">
        <v>0</v>
      </c>
      <c r="T425" s="26">
        <f t="shared" ref="T425:T451" si="37">SUM(N425:S425)</f>
        <v>746730</v>
      </c>
      <c r="U425" s="25">
        <v>71900</v>
      </c>
      <c r="V425" s="26">
        <v>82000</v>
      </c>
      <c r="W425" s="26">
        <v>14375</v>
      </c>
      <c r="X425" s="26">
        <v>0</v>
      </c>
      <c r="Y425" s="28">
        <v>28000</v>
      </c>
      <c r="Z425" s="32"/>
    </row>
    <row r="426" spans="1:26" x14ac:dyDescent="0.2">
      <c r="A426" s="1" t="s">
        <v>1141</v>
      </c>
      <c r="B426" s="1" t="s">
        <v>42</v>
      </c>
      <c r="D426" s="1" t="s">
        <v>1140</v>
      </c>
      <c r="F426" s="9" t="str">
        <f>CONCATENATE(B426," Parish",C426,,IF(ISBLANK(D426),"",", "),D426,IF(ISBLANK(H426),"",H426))</f>
        <v>Calcasieu Parish, Waterworks District No. 10, Ward 7</v>
      </c>
      <c r="G426" s="1" t="s">
        <v>241</v>
      </c>
      <c r="I426" s="2">
        <v>44119</v>
      </c>
      <c r="J426" s="4">
        <v>45196</v>
      </c>
      <c r="K426" s="1" t="s">
        <v>34</v>
      </c>
      <c r="L426" s="65">
        <v>2556000</v>
      </c>
      <c r="M426" s="1" t="s">
        <v>519</v>
      </c>
      <c r="N426" s="25">
        <v>29295</v>
      </c>
      <c r="O426" s="26">
        <v>25560</v>
      </c>
      <c r="P426" s="26">
        <v>0</v>
      </c>
      <c r="Q426" s="26">
        <v>1558.6</v>
      </c>
      <c r="R426" s="26">
        <v>0</v>
      </c>
      <c r="S426" s="26">
        <v>0</v>
      </c>
      <c r="T426" s="26">
        <f t="shared" si="37"/>
        <v>56413.599999999999</v>
      </c>
      <c r="U426" s="25">
        <v>29295</v>
      </c>
      <c r="V426" s="26">
        <v>0</v>
      </c>
      <c r="W426" s="26">
        <v>1558.6</v>
      </c>
      <c r="X426" s="26">
        <v>0</v>
      </c>
      <c r="Y426" s="28">
        <v>0</v>
      </c>
      <c r="Z426" s="32"/>
    </row>
    <row r="427" spans="1:26" x14ac:dyDescent="0.2">
      <c r="A427" s="1" t="s">
        <v>1176</v>
      </c>
      <c r="B427" s="1" t="s">
        <v>206</v>
      </c>
      <c r="C427" s="1" t="s">
        <v>221</v>
      </c>
      <c r="F427" s="9" t="str">
        <f>CONCATENATE(B427," Parish, ",C427,,IF(ISBLANK(D427),"",", "),D427,IF(ISBLANK(H427),"",H427))</f>
        <v>Lafayette Parish, City of Lafayette</v>
      </c>
      <c r="G427" s="1" t="s">
        <v>1172</v>
      </c>
      <c r="I427" s="2">
        <v>45155</v>
      </c>
      <c r="J427" s="4">
        <v>45245</v>
      </c>
      <c r="K427" s="1" t="s">
        <v>40</v>
      </c>
      <c r="L427" s="65">
        <v>50000000</v>
      </c>
      <c r="M427" s="1" t="s">
        <v>35</v>
      </c>
      <c r="N427" s="25">
        <v>172648</v>
      </c>
      <c r="O427" s="26">
        <v>337500</v>
      </c>
      <c r="P427" s="26">
        <v>115675</v>
      </c>
      <c r="Q427" s="26">
        <v>277839</v>
      </c>
      <c r="R427" s="26">
        <v>0</v>
      </c>
      <c r="S427" s="26">
        <v>0</v>
      </c>
      <c r="T427" s="26">
        <f t="shared" si="37"/>
        <v>903662</v>
      </c>
      <c r="U427" s="25">
        <v>85148</v>
      </c>
      <c r="V427" s="26">
        <v>77500</v>
      </c>
      <c r="W427" s="26">
        <v>24275</v>
      </c>
      <c r="X427" s="26">
        <v>0</v>
      </c>
      <c r="Y427" s="28">
        <v>100000</v>
      </c>
      <c r="Z427" s="32"/>
    </row>
    <row r="428" spans="1:26" x14ac:dyDescent="0.2">
      <c r="A428" s="1" t="s">
        <v>1178</v>
      </c>
      <c r="B428" s="1" t="s">
        <v>126</v>
      </c>
      <c r="C428" s="1" t="s">
        <v>88</v>
      </c>
      <c r="F428" s="9" t="str">
        <f>CONCATENATE(B428," Parish ",C428,,IF(ISBLANK(D428),"",", "),D428,IF(ISBLANK(H428),"",H428))</f>
        <v>Beauregard Parish Police Jury</v>
      </c>
      <c r="G428" s="1" t="s">
        <v>7</v>
      </c>
      <c r="I428" s="2">
        <v>45274</v>
      </c>
      <c r="J428" s="4">
        <v>45344</v>
      </c>
      <c r="K428" s="1" t="s">
        <v>34</v>
      </c>
      <c r="L428" s="65">
        <v>6000000</v>
      </c>
      <c r="M428" s="1" t="s">
        <v>35</v>
      </c>
      <c r="N428" s="25">
        <v>51284</v>
      </c>
      <c r="O428" s="26">
        <v>0</v>
      </c>
      <c r="P428" s="26">
        <v>0</v>
      </c>
      <c r="Q428" s="26">
        <v>21075</v>
      </c>
      <c r="R428" s="26">
        <v>0</v>
      </c>
      <c r="S428" s="26">
        <v>0</v>
      </c>
      <c r="T428" s="26">
        <f t="shared" si="37"/>
        <v>72359</v>
      </c>
      <c r="U428" s="25">
        <v>41284</v>
      </c>
      <c r="V428" s="26">
        <v>0</v>
      </c>
      <c r="W428" s="26">
        <v>3575</v>
      </c>
      <c r="X428" s="26">
        <v>0</v>
      </c>
      <c r="Y428" s="28">
        <v>15000</v>
      </c>
      <c r="Z428" s="32"/>
    </row>
    <row r="429" spans="1:26" x14ac:dyDescent="0.2">
      <c r="A429" s="1" t="s">
        <v>1179</v>
      </c>
      <c r="B429" s="1" t="s">
        <v>126</v>
      </c>
      <c r="C429" s="1" t="s">
        <v>88</v>
      </c>
      <c r="F429" s="9" t="str">
        <f>CONCATENATE(B429," Parish ",C429,,IF(ISBLANK(D429),"",", "),D429,IF(ISBLANK(H429),"",H429))</f>
        <v>Beauregard Parish Police Jury</v>
      </c>
      <c r="G429" s="1" t="s">
        <v>7</v>
      </c>
      <c r="I429" s="2">
        <v>45274</v>
      </c>
      <c r="J429" s="4">
        <v>45344</v>
      </c>
      <c r="K429" s="1" t="s">
        <v>34</v>
      </c>
      <c r="L429" s="65">
        <v>13000000</v>
      </c>
      <c r="M429" s="1" t="s">
        <v>35</v>
      </c>
      <c r="N429" s="25">
        <v>71413</v>
      </c>
      <c r="O429" s="26">
        <v>0</v>
      </c>
      <c r="P429" s="26">
        <v>0</v>
      </c>
      <c r="Q429" s="26">
        <v>42275</v>
      </c>
      <c r="R429" s="26">
        <v>0</v>
      </c>
      <c r="S429" s="26">
        <v>0</v>
      </c>
      <c r="T429" s="26">
        <f t="shared" si="37"/>
        <v>113688</v>
      </c>
      <c r="U429" s="25">
        <v>56413</v>
      </c>
      <c r="V429" s="26">
        <v>0</v>
      </c>
      <c r="W429" s="26">
        <v>7275</v>
      </c>
      <c r="X429" s="26">
        <v>0</v>
      </c>
      <c r="Y429" s="28">
        <v>33000</v>
      </c>
      <c r="Z429" s="32"/>
    </row>
    <row r="430" spans="1:26" x14ac:dyDescent="0.2">
      <c r="A430" s="1" t="s">
        <v>1180</v>
      </c>
      <c r="B430" s="1" t="s">
        <v>331</v>
      </c>
      <c r="D430" s="1" t="s">
        <v>1271</v>
      </c>
      <c r="F430" s="9" t="str">
        <f>CONCATENATE(B430," Parish",C430,,IF(ISBLANK(D430),"",", "),D430,IF(ISBLANK(H430),"",H430))</f>
        <v>Allen Parish,  West Allen Parish Water District</v>
      </c>
      <c r="G430" s="1" t="s">
        <v>241</v>
      </c>
      <c r="I430" s="2">
        <v>45246</v>
      </c>
      <c r="J430" s="4">
        <v>45342</v>
      </c>
      <c r="K430" s="1" t="s">
        <v>34</v>
      </c>
      <c r="L430" s="65">
        <v>500000</v>
      </c>
      <c r="M430" s="1" t="s">
        <v>35</v>
      </c>
      <c r="N430" s="25">
        <v>8575</v>
      </c>
      <c r="O430" s="26">
        <v>0</v>
      </c>
      <c r="P430" s="26">
        <v>0</v>
      </c>
      <c r="Q430" s="26">
        <v>1825</v>
      </c>
      <c r="R430" s="26">
        <v>0</v>
      </c>
      <c r="S430" s="26">
        <v>0</v>
      </c>
      <c r="T430" s="26">
        <f t="shared" si="37"/>
        <v>10400</v>
      </c>
      <c r="U430" s="25">
        <v>8575</v>
      </c>
      <c r="V430" s="26">
        <v>0</v>
      </c>
      <c r="W430" s="26">
        <v>325</v>
      </c>
      <c r="X430" s="26">
        <v>0</v>
      </c>
      <c r="Y430" s="28">
        <v>0</v>
      </c>
      <c r="Z430" s="32"/>
    </row>
    <row r="431" spans="1:26" x14ac:dyDescent="0.2">
      <c r="A431" s="1" t="s">
        <v>1214</v>
      </c>
      <c r="B431" s="1" t="s">
        <v>324</v>
      </c>
      <c r="C431" s="1" t="s">
        <v>830</v>
      </c>
      <c r="F431" s="9" t="str">
        <f t="shared" ref="F431:F445" si="38">CONCATENATE(B431," Parish, ",C431,,IF(ISBLANK(D431),"",", "),D431,IF(ISBLANK(H431),"",H431))</f>
        <v>St. Mary Parish, City of Morgan City (LDH Program)</v>
      </c>
      <c r="G431" s="1" t="s">
        <v>1172</v>
      </c>
      <c r="H431" s="1" t="s">
        <v>295</v>
      </c>
      <c r="I431" s="2">
        <v>45337</v>
      </c>
      <c r="J431" s="4">
        <v>45399</v>
      </c>
      <c r="K431" s="1" t="s">
        <v>34</v>
      </c>
      <c r="L431" s="65">
        <v>7000000</v>
      </c>
      <c r="M431" s="1" t="s">
        <v>35</v>
      </c>
      <c r="N431" s="25">
        <v>43582</v>
      </c>
      <c r="O431" s="26">
        <v>0</v>
      </c>
      <c r="P431" s="26">
        <v>0</v>
      </c>
      <c r="Q431" s="26">
        <v>6125</v>
      </c>
      <c r="R431" s="26">
        <v>0</v>
      </c>
      <c r="S431" s="26">
        <v>0</v>
      </c>
      <c r="T431" s="26">
        <f t="shared" si="37"/>
        <v>49707</v>
      </c>
      <c r="U431" s="25">
        <v>43582</v>
      </c>
      <c r="V431" s="26">
        <v>0</v>
      </c>
      <c r="W431" s="26">
        <v>4125</v>
      </c>
      <c r="X431" s="26">
        <v>0</v>
      </c>
      <c r="Y431" s="28">
        <v>0</v>
      </c>
      <c r="Z431" s="32"/>
    </row>
    <row r="432" spans="1:26" x14ac:dyDescent="0.2">
      <c r="A432" s="1" t="s">
        <v>1215</v>
      </c>
      <c r="B432" s="1" t="s">
        <v>1216</v>
      </c>
      <c r="D432" s="1" t="s">
        <v>1217</v>
      </c>
      <c r="F432" s="9" t="str">
        <f>CONCATENATE(B432," Parish",C432,,IF(ISBLANK(D432),"",", "),D432,IF(ISBLANK(H432),"",H432))</f>
        <v>Webster Parish, Cullen Fire Protection District No. 6</v>
      </c>
      <c r="G432" s="1" t="s">
        <v>241</v>
      </c>
      <c r="I432" s="2">
        <v>45190</v>
      </c>
      <c r="J432" s="4">
        <v>45398</v>
      </c>
      <c r="K432" s="1" t="s">
        <v>34</v>
      </c>
      <c r="L432" s="65">
        <v>2400000</v>
      </c>
      <c r="M432" s="1" t="s">
        <v>475</v>
      </c>
      <c r="N432" s="25">
        <v>28956</v>
      </c>
      <c r="O432" s="26">
        <v>0</v>
      </c>
      <c r="P432" s="26">
        <v>0</v>
      </c>
      <c r="Q432" s="26">
        <v>7465</v>
      </c>
      <c r="R432" s="26">
        <v>0</v>
      </c>
      <c r="S432" s="26">
        <v>0</v>
      </c>
      <c r="T432" s="26">
        <f t="shared" si="37"/>
        <v>36421</v>
      </c>
      <c r="U432" s="25">
        <v>28956</v>
      </c>
      <c r="V432" s="26">
        <v>0</v>
      </c>
      <c r="W432" s="26">
        <v>1465</v>
      </c>
      <c r="X432" s="26">
        <v>0</v>
      </c>
      <c r="Y432" s="28">
        <v>2500</v>
      </c>
      <c r="Z432" s="32"/>
    </row>
    <row r="433" spans="1:26" x14ac:dyDescent="0.2">
      <c r="A433" s="1" t="s">
        <v>1218</v>
      </c>
      <c r="B433" s="1" t="s">
        <v>62</v>
      </c>
      <c r="C433" s="1" t="s">
        <v>842</v>
      </c>
      <c r="F433" s="9" t="str">
        <f t="shared" si="38"/>
        <v>Livingston Parish, Town of Livingston</v>
      </c>
      <c r="G433" s="1" t="s">
        <v>1172</v>
      </c>
      <c r="I433" s="2">
        <v>45337</v>
      </c>
      <c r="J433" s="4">
        <v>45379</v>
      </c>
      <c r="K433" s="1" t="s">
        <v>40</v>
      </c>
      <c r="L433" s="65">
        <v>1000000</v>
      </c>
      <c r="M433" s="1" t="s">
        <v>35</v>
      </c>
      <c r="N433" s="25">
        <v>32500</v>
      </c>
      <c r="O433" s="26">
        <v>12500</v>
      </c>
      <c r="P433" s="26">
        <v>12834</v>
      </c>
      <c r="Q433" s="26">
        <v>7625</v>
      </c>
      <c r="R433" s="26">
        <v>0</v>
      </c>
      <c r="S433" s="26">
        <v>0</v>
      </c>
      <c r="T433" s="26">
        <f t="shared" si="37"/>
        <v>65459</v>
      </c>
      <c r="U433" s="25">
        <v>20000</v>
      </c>
      <c r="V433" s="26">
        <v>12500</v>
      </c>
      <c r="W433" s="26">
        <v>625</v>
      </c>
      <c r="X433" s="26">
        <v>0</v>
      </c>
      <c r="Y433" s="28">
        <v>4500</v>
      </c>
      <c r="Z433" s="32"/>
    </row>
    <row r="434" spans="1:26" x14ac:dyDescent="0.2">
      <c r="A434" s="1" t="s">
        <v>1219</v>
      </c>
      <c r="B434" s="1" t="s">
        <v>42</v>
      </c>
      <c r="C434" s="1" t="s">
        <v>1035</v>
      </c>
      <c r="F434" s="9" t="str">
        <f t="shared" si="38"/>
        <v>Calcasieu Parish, City of Lake Charles (DEQ Project)</v>
      </c>
      <c r="G434" s="1" t="s">
        <v>1172</v>
      </c>
      <c r="H434" s="1" t="s">
        <v>1011</v>
      </c>
      <c r="I434" s="2">
        <v>45036</v>
      </c>
      <c r="J434" s="4">
        <v>45406</v>
      </c>
      <c r="K434" s="1" t="s">
        <v>34</v>
      </c>
      <c r="L434" s="65">
        <v>20000000</v>
      </c>
      <c r="M434" s="1" t="s">
        <v>35</v>
      </c>
      <c r="N434" s="25">
        <v>88440</v>
      </c>
      <c r="O434" s="26">
        <v>0</v>
      </c>
      <c r="P434" s="26">
        <v>0</v>
      </c>
      <c r="Q434" s="26">
        <v>11138</v>
      </c>
      <c r="R434" s="26">
        <v>0</v>
      </c>
      <c r="S434" s="26">
        <v>0</v>
      </c>
      <c r="T434" s="26">
        <f t="shared" si="37"/>
        <v>99578</v>
      </c>
      <c r="U434" s="25">
        <v>64900</v>
      </c>
      <c r="V434" s="26">
        <v>0</v>
      </c>
      <c r="W434" s="26">
        <v>10775</v>
      </c>
      <c r="X434" s="26">
        <v>0</v>
      </c>
      <c r="Y434" s="28">
        <v>0</v>
      </c>
      <c r="Z434" s="32"/>
    </row>
    <row r="435" spans="1:26" x14ac:dyDescent="0.2">
      <c r="A435" s="1" t="s">
        <v>1220</v>
      </c>
      <c r="B435" s="1" t="s">
        <v>324</v>
      </c>
      <c r="C435" s="1" t="s">
        <v>1096</v>
      </c>
      <c r="F435" s="9" t="str">
        <f t="shared" si="38"/>
        <v>St. Mary Parish, City of Franklin</v>
      </c>
      <c r="G435" s="1" t="s">
        <v>1172</v>
      </c>
      <c r="I435" s="2">
        <v>45190</v>
      </c>
      <c r="J435" s="4">
        <v>45238</v>
      </c>
      <c r="K435" s="1" t="s">
        <v>34</v>
      </c>
      <c r="L435" s="65">
        <v>200000</v>
      </c>
      <c r="M435" s="1" t="s">
        <v>35</v>
      </c>
      <c r="N435" s="25">
        <v>3662</v>
      </c>
      <c r="O435" s="26">
        <v>0</v>
      </c>
      <c r="P435" s="26">
        <v>0</v>
      </c>
      <c r="Q435" s="26">
        <v>1880</v>
      </c>
      <c r="R435" s="26">
        <v>0</v>
      </c>
      <c r="S435" s="26">
        <v>0</v>
      </c>
      <c r="T435" s="26">
        <f t="shared" si="37"/>
        <v>5542</v>
      </c>
      <c r="U435" s="25">
        <v>3662</v>
      </c>
      <c r="V435" s="26">
        <v>0</v>
      </c>
      <c r="W435" s="26">
        <v>130</v>
      </c>
      <c r="X435" s="26">
        <v>0</v>
      </c>
      <c r="Y435" s="28">
        <v>0</v>
      </c>
      <c r="Z435" s="32"/>
    </row>
    <row r="436" spans="1:26" x14ac:dyDescent="0.2">
      <c r="A436" s="1" t="s">
        <v>184</v>
      </c>
      <c r="B436" s="1" t="s">
        <v>97</v>
      </c>
      <c r="C436" s="1" t="s">
        <v>235</v>
      </c>
      <c r="F436" s="9" t="str">
        <f>CONCATENATE(C436,,IF(ISBLANK(D436),"",", "),D436,IF(ISBLANK(H436),"",H436))</f>
        <v>Louisiana Community Development Authority (City of Baker School District Project)</v>
      </c>
      <c r="G436" s="1" t="s">
        <v>242</v>
      </c>
      <c r="H436" s="1" t="s">
        <v>1221</v>
      </c>
      <c r="I436" s="2">
        <v>43790</v>
      </c>
      <c r="J436" s="4">
        <v>45327</v>
      </c>
      <c r="K436" s="1" t="s">
        <v>34</v>
      </c>
      <c r="L436" s="65">
        <v>3300000</v>
      </c>
      <c r="M436" s="1" t="s">
        <v>35</v>
      </c>
      <c r="N436" s="25">
        <v>143860</v>
      </c>
      <c r="O436" s="26">
        <v>133500</v>
      </c>
      <c r="P436" s="26">
        <v>0</v>
      </c>
      <c r="Q436" s="26">
        <v>63280</v>
      </c>
      <c r="R436" s="26">
        <v>0</v>
      </c>
      <c r="S436" s="26">
        <v>0</v>
      </c>
      <c r="T436" s="26">
        <f t="shared" si="37"/>
        <v>340640</v>
      </c>
      <c r="U436" s="25">
        <v>83860</v>
      </c>
      <c r="V436" s="26">
        <v>0</v>
      </c>
      <c r="W436" s="26">
        <v>6790</v>
      </c>
      <c r="X436" s="26">
        <v>5750</v>
      </c>
      <c r="Y436" s="28">
        <v>42500</v>
      </c>
      <c r="Z436" s="32"/>
    </row>
    <row r="437" spans="1:26" x14ac:dyDescent="0.2">
      <c r="A437" s="1" t="s">
        <v>1222</v>
      </c>
      <c r="B437" s="1" t="s">
        <v>97</v>
      </c>
      <c r="C437" s="1" t="s">
        <v>235</v>
      </c>
      <c r="F437" s="9" t="str">
        <f>CONCATENATE(C437,,IF(ISBLANK(D437),"",", "),D437,IF(ISBLANK(H437),"",H437))</f>
        <v>Louisiana Community Development Authority (East Baton Rouge Sewerage Commission Projects)</v>
      </c>
      <c r="G437" s="1" t="s">
        <v>242</v>
      </c>
      <c r="H437" s="1" t="s">
        <v>1223</v>
      </c>
      <c r="I437" s="2">
        <v>45155</v>
      </c>
      <c r="J437" s="4">
        <v>45246</v>
      </c>
      <c r="K437" s="1" t="s">
        <v>40</v>
      </c>
      <c r="L437" s="65">
        <v>62405000</v>
      </c>
      <c r="M437" s="1" t="s">
        <v>43</v>
      </c>
      <c r="N437" s="25">
        <v>218309</v>
      </c>
      <c r="O437" s="26">
        <f>251784+210525</f>
        <v>462309</v>
      </c>
      <c r="P437" s="26">
        <v>0</v>
      </c>
      <c r="Q437" s="26">
        <f>463497-210525</f>
        <v>252972</v>
      </c>
      <c r="R437" s="26">
        <v>0</v>
      </c>
      <c r="S437" s="26">
        <v>0</v>
      </c>
      <c r="T437" s="26">
        <f t="shared" si="37"/>
        <v>933590</v>
      </c>
      <c r="U437" s="25">
        <v>94309</v>
      </c>
      <c r="V437" s="26">
        <v>50000</v>
      </c>
      <c r="W437" s="26">
        <v>28517</v>
      </c>
      <c r="X437" s="26">
        <v>18722</v>
      </c>
      <c r="Y437" s="28">
        <v>93608</v>
      </c>
      <c r="Z437" s="32"/>
    </row>
    <row r="438" spans="1:26" x14ac:dyDescent="0.2">
      <c r="A438" s="1" t="s">
        <v>1224</v>
      </c>
      <c r="B438" s="1" t="s">
        <v>42</v>
      </c>
      <c r="C438" s="1" t="s">
        <v>235</v>
      </c>
      <c r="F438" s="9" t="str">
        <f>CONCATENATE(C438,,IF(ISBLANK(D438),"",", "),D438,IF(ISBLANK(H438),"",H438))</f>
        <v>Louisiana Community Development Authority (McNeese State University - Cowboy Facilities, Inc. Student Union Project)</v>
      </c>
      <c r="G438" s="1" t="s">
        <v>242</v>
      </c>
      <c r="H438" s="1" t="s">
        <v>1225</v>
      </c>
      <c r="I438" s="2">
        <v>45309</v>
      </c>
      <c r="J438" s="4">
        <v>45420</v>
      </c>
      <c r="K438" s="1" t="s">
        <v>40</v>
      </c>
      <c r="L438" s="65">
        <v>12840000</v>
      </c>
      <c r="M438" s="1" t="s">
        <v>35</v>
      </c>
      <c r="N438" s="25">
        <v>140705</v>
      </c>
      <c r="O438" s="26">
        <v>105930</v>
      </c>
      <c r="P438" s="26">
        <v>51510</v>
      </c>
      <c r="Q438" s="26">
        <v>87355</v>
      </c>
      <c r="R438" s="26">
        <v>0</v>
      </c>
      <c r="S438" s="26">
        <v>0</v>
      </c>
      <c r="T438" s="26">
        <f t="shared" si="37"/>
        <v>385500</v>
      </c>
      <c r="U438" s="25">
        <v>59205</v>
      </c>
      <c r="V438" s="26">
        <v>20750</v>
      </c>
      <c r="W438" s="26">
        <v>7195</v>
      </c>
      <c r="X438" s="26">
        <v>6420</v>
      </c>
      <c r="Y438" s="28">
        <v>32100</v>
      </c>
      <c r="Z438" s="32"/>
    </row>
    <row r="439" spans="1:26" x14ac:dyDescent="0.2">
      <c r="A439" s="1" t="s">
        <v>1226</v>
      </c>
      <c r="B439" s="1" t="s">
        <v>189</v>
      </c>
      <c r="C439" s="1" t="s">
        <v>565</v>
      </c>
      <c r="F439" s="9" t="str">
        <f>CONCATENATE(C439,,IF(ISBLANK(D439),"",", "),D439,IF(ISBLANK(H439),"",H439))</f>
        <v>New Orleans Aviation Board</v>
      </c>
      <c r="G439" s="1" t="s">
        <v>241</v>
      </c>
      <c r="I439" s="2">
        <v>45337</v>
      </c>
      <c r="J439" s="4">
        <v>45345</v>
      </c>
      <c r="K439" s="1" t="s">
        <v>34</v>
      </c>
      <c r="L439" s="65">
        <v>125000000</v>
      </c>
      <c r="M439" s="1" t="s">
        <v>519</v>
      </c>
      <c r="N439" s="25">
        <v>229650</v>
      </c>
      <c r="O439" s="26">
        <v>75000</v>
      </c>
      <c r="P439" s="26">
        <v>0</v>
      </c>
      <c r="Q439" s="26">
        <v>156672</v>
      </c>
      <c r="R439" s="26">
        <v>0</v>
      </c>
      <c r="S439" s="26">
        <v>0</v>
      </c>
      <c r="T439" s="26">
        <f t="shared" si="37"/>
        <v>461322</v>
      </c>
      <c r="U439" s="25">
        <f>95241+44409</f>
        <v>139650</v>
      </c>
      <c r="V439" s="26">
        <v>0</v>
      </c>
      <c r="W439" s="26">
        <v>50525</v>
      </c>
      <c r="X439" s="26">
        <v>0</v>
      </c>
      <c r="Y439" s="28">
        <v>95000</v>
      </c>
      <c r="Z439" s="32"/>
    </row>
    <row r="440" spans="1:26" x14ac:dyDescent="0.2">
      <c r="A440" s="1" t="s">
        <v>1227</v>
      </c>
      <c r="B440" s="1" t="s">
        <v>189</v>
      </c>
      <c r="C440" s="1" t="s">
        <v>1183</v>
      </c>
      <c r="F440" s="9" t="str">
        <f>CONCATENATE(C440,,IF(ISBLANK(D440),"",", "),D440,IF(ISBLANK(H440),"",H440))</f>
        <v>Louisiana Public Facilities Authority (Athlos Academy of Jefferson Parish Charter School Project)</v>
      </c>
      <c r="G440" s="1" t="s">
        <v>242</v>
      </c>
      <c r="H440" s="1" t="s">
        <v>1228</v>
      </c>
      <c r="I440" s="2">
        <v>45218</v>
      </c>
      <c r="J440" s="4">
        <v>45342</v>
      </c>
      <c r="K440" s="1" t="s">
        <v>40</v>
      </c>
      <c r="L440" s="65">
        <f>31630000+485000</f>
        <v>32115000</v>
      </c>
      <c r="M440" s="1" t="s">
        <v>35</v>
      </c>
      <c r="N440" s="25">
        <v>256142</v>
      </c>
      <c r="O440" s="26">
        <v>437053</v>
      </c>
      <c r="P440" s="26">
        <v>0</v>
      </c>
      <c r="Q440" s="26">
        <v>173728</v>
      </c>
      <c r="R440" s="26">
        <v>186348</v>
      </c>
      <c r="S440" s="26">
        <v>0</v>
      </c>
      <c r="T440" s="26">
        <f t="shared" si="37"/>
        <v>1053271</v>
      </c>
      <c r="U440" s="25">
        <v>73486</v>
      </c>
      <c r="V440" s="26">
        <v>65000</v>
      </c>
      <c r="W440" s="26">
        <v>35720</v>
      </c>
      <c r="X440" s="26">
        <v>15558</v>
      </c>
      <c r="Y440" s="28">
        <v>0</v>
      </c>
      <c r="Z440" s="32"/>
    </row>
    <row r="441" spans="1:26" x14ac:dyDescent="0.2">
      <c r="A441" s="1" t="s">
        <v>1240</v>
      </c>
      <c r="B441" s="1" t="s">
        <v>284</v>
      </c>
      <c r="C441" s="1" t="s">
        <v>63</v>
      </c>
      <c r="D441" s="1" t="s">
        <v>335</v>
      </c>
      <c r="F441" s="9" t="str">
        <f>CONCATENATE(B441," Parish ",C441,,IF(ISBLANK(D441),"",", "),D441,IF(ISBLANK(H441),"",H441))</f>
        <v>DeSoto Parish School Board, School District No. 1</v>
      </c>
      <c r="G441" s="1" t="s">
        <v>242</v>
      </c>
      <c r="I441" s="2">
        <v>45190</v>
      </c>
      <c r="J441" s="4">
        <v>45371</v>
      </c>
      <c r="K441" s="1" t="s">
        <v>163</v>
      </c>
      <c r="L441" s="65">
        <v>23000000</v>
      </c>
      <c r="M441" s="1" t="s">
        <v>35</v>
      </c>
      <c r="N441" s="25">
        <v>95444</v>
      </c>
      <c r="O441" s="26">
        <v>0</v>
      </c>
      <c r="P441" s="26">
        <v>0</v>
      </c>
      <c r="Q441" s="26">
        <v>115075</v>
      </c>
      <c r="R441" s="26">
        <v>0</v>
      </c>
      <c r="S441" s="26">
        <v>0</v>
      </c>
      <c r="T441" s="26">
        <f t="shared" si="37"/>
        <v>210519</v>
      </c>
      <c r="U441" s="25">
        <v>65444</v>
      </c>
      <c r="V441" s="26">
        <v>0</v>
      </c>
      <c r="W441" s="26">
        <v>12125</v>
      </c>
      <c r="X441" s="26">
        <v>0</v>
      </c>
      <c r="Y441" s="28">
        <v>69000</v>
      </c>
      <c r="Z441" s="32"/>
    </row>
    <row r="442" spans="1:26" x14ac:dyDescent="0.2">
      <c r="A442" s="1" t="s">
        <v>1229</v>
      </c>
      <c r="B442" s="1" t="s">
        <v>461</v>
      </c>
      <c r="C442" s="1" t="s">
        <v>1230</v>
      </c>
      <c r="F442" s="9" t="str">
        <f t="shared" si="38"/>
        <v>Ascension Parish, City of Donaldsonville</v>
      </c>
      <c r="G442" s="1" t="s">
        <v>1172</v>
      </c>
      <c r="I442" s="2">
        <v>45218</v>
      </c>
      <c r="J442" s="4">
        <v>45244</v>
      </c>
      <c r="K442" s="1" t="s">
        <v>34</v>
      </c>
      <c r="L442" s="65">
        <v>3200000</v>
      </c>
      <c r="M442" s="1" t="s">
        <v>35</v>
      </c>
      <c r="N442" s="25">
        <v>52219</v>
      </c>
      <c r="O442" s="26">
        <v>0</v>
      </c>
      <c r="P442" s="26">
        <v>0</v>
      </c>
      <c r="Q442" s="26">
        <v>50495</v>
      </c>
      <c r="R442" s="26">
        <v>0</v>
      </c>
      <c r="S442" s="26">
        <v>0</v>
      </c>
      <c r="T442" s="26">
        <f t="shared" si="37"/>
        <v>102714</v>
      </c>
      <c r="U442" s="25">
        <v>32719</v>
      </c>
      <c r="V442" s="26">
        <v>0</v>
      </c>
      <c r="W442" s="26">
        <v>1945</v>
      </c>
      <c r="X442" s="26">
        <v>0</v>
      </c>
      <c r="Y442" s="28">
        <v>13500</v>
      </c>
      <c r="Z442" s="32"/>
    </row>
    <row r="443" spans="1:26" x14ac:dyDescent="0.2">
      <c r="A443" s="1" t="s">
        <v>1231</v>
      </c>
      <c r="B443" s="1" t="s">
        <v>45</v>
      </c>
      <c r="C443" s="1" t="s">
        <v>889</v>
      </c>
      <c r="F443" s="9" t="str">
        <f t="shared" si="38"/>
        <v>St. Tammany Parish, City of Covington</v>
      </c>
      <c r="G443" s="1" t="s">
        <v>1172</v>
      </c>
      <c r="I443" s="2">
        <v>45218</v>
      </c>
      <c r="J443" s="4">
        <v>45260</v>
      </c>
      <c r="K443" s="1" t="s">
        <v>34</v>
      </c>
      <c r="L443" s="65">
        <v>400000</v>
      </c>
      <c r="M443" s="1" t="s">
        <v>67</v>
      </c>
      <c r="N443" s="25">
        <v>5100</v>
      </c>
      <c r="O443" s="26">
        <v>0</v>
      </c>
      <c r="P443" s="26">
        <v>0</v>
      </c>
      <c r="Q443" s="26">
        <v>260</v>
      </c>
      <c r="R443" s="26">
        <v>0</v>
      </c>
      <c r="S443" s="26">
        <v>0</v>
      </c>
      <c r="T443" s="26">
        <f t="shared" si="37"/>
        <v>5360</v>
      </c>
      <c r="U443" s="25">
        <v>5100</v>
      </c>
      <c r="V443" s="26">
        <v>0</v>
      </c>
      <c r="W443" s="26">
        <v>260</v>
      </c>
      <c r="X443" s="26">
        <v>0</v>
      </c>
      <c r="Y443" s="28">
        <v>0</v>
      </c>
      <c r="Z443" s="32"/>
    </row>
    <row r="444" spans="1:26" x14ac:dyDescent="0.2">
      <c r="A444" s="1" t="s">
        <v>1232</v>
      </c>
      <c r="B444" s="1" t="s">
        <v>103</v>
      </c>
      <c r="D444" s="1" t="s">
        <v>468</v>
      </c>
      <c r="F444" s="9" t="str">
        <f>CONCATENATE(B444," Parish",C444,,IF(ISBLANK(D444),"",", "),D444,IF(ISBLANK(H444),"",H444))</f>
        <v>Terrebonne Parish, Terrebonne Levee and Conservation District</v>
      </c>
      <c r="G444" s="1" t="s">
        <v>241</v>
      </c>
      <c r="I444" s="2">
        <v>45001</v>
      </c>
      <c r="J444" s="4">
        <v>45160</v>
      </c>
      <c r="K444" s="1" t="s">
        <v>40</v>
      </c>
      <c r="L444" s="65">
        <v>14550000</v>
      </c>
      <c r="M444" s="1" t="s">
        <v>43</v>
      </c>
      <c r="N444" s="25">
        <v>150871.88</v>
      </c>
      <c r="O444" s="26">
        <v>61022.5</v>
      </c>
      <c r="P444" s="26"/>
      <c r="Q444" s="26">
        <v>170098.15</v>
      </c>
      <c r="R444" s="26">
        <v>0</v>
      </c>
      <c r="S444" s="26">
        <v>0</v>
      </c>
      <c r="T444" s="26">
        <f t="shared" si="37"/>
        <v>381992.53</v>
      </c>
      <c r="U444" s="25">
        <v>59313</v>
      </c>
      <c r="V444" s="26">
        <f>40268.75+20384.38</f>
        <v>60653.130000000005</v>
      </c>
      <c r="W444" s="26">
        <v>8050</v>
      </c>
      <c r="X444" s="26">
        <v>0</v>
      </c>
      <c r="Y444" s="28">
        <v>43650</v>
      </c>
      <c r="Z444" s="32"/>
    </row>
    <row r="445" spans="1:26" x14ac:dyDescent="0.2">
      <c r="A445" s="1" t="s">
        <v>1233</v>
      </c>
      <c r="B445" s="1" t="s">
        <v>206</v>
      </c>
      <c r="C445" s="1" t="s">
        <v>221</v>
      </c>
      <c r="F445" s="9" t="str">
        <f t="shared" si="38"/>
        <v>Lafayette Parish, City of Lafayette</v>
      </c>
      <c r="G445" s="1" t="s">
        <v>1172</v>
      </c>
      <c r="I445" s="2">
        <v>44854</v>
      </c>
      <c r="J445" s="4">
        <v>45414</v>
      </c>
      <c r="K445" s="1" t="s">
        <v>40</v>
      </c>
      <c r="L445" s="65">
        <v>25000000</v>
      </c>
      <c r="M445" s="1" t="s">
        <v>35</v>
      </c>
      <c r="N445" s="25">
        <v>86566</v>
      </c>
      <c r="O445" s="26">
        <v>175250</v>
      </c>
      <c r="P445" s="26">
        <v>0</v>
      </c>
      <c r="Q445" s="26">
        <v>89483</v>
      </c>
      <c r="R445" s="26">
        <v>0</v>
      </c>
      <c r="S445" s="26">
        <v>0</v>
      </c>
      <c r="T445" s="26">
        <f t="shared" si="37"/>
        <v>351299</v>
      </c>
      <c r="U445" s="25">
        <v>65566</v>
      </c>
      <c r="V445" s="26">
        <v>6000</v>
      </c>
      <c r="W445" s="26">
        <v>13025</v>
      </c>
      <c r="X445" s="26">
        <v>0</v>
      </c>
      <c r="Y445" s="28">
        <v>25000</v>
      </c>
      <c r="Z445" s="32"/>
    </row>
    <row r="446" spans="1:26" x14ac:dyDescent="0.2">
      <c r="A446" s="1" t="s">
        <v>1236</v>
      </c>
      <c r="B446" s="1" t="s">
        <v>42</v>
      </c>
      <c r="C446" s="1" t="s">
        <v>1002</v>
      </c>
      <c r="F446" s="9" t="str">
        <f>CONCATENATE(C446,,IF(ISBLANK(D446),"",", "),D446,IF(ISBLANK(H446),"",H446))</f>
        <v>Louisiana Housing Corporation (Morningside at Gerstner Place Project)</v>
      </c>
      <c r="G446" s="1" t="s">
        <v>242</v>
      </c>
      <c r="H446" s="1" t="s">
        <v>1237</v>
      </c>
      <c r="I446" s="2">
        <v>45091</v>
      </c>
      <c r="J446" s="4">
        <v>45386</v>
      </c>
      <c r="K446" s="1" t="s">
        <v>40</v>
      </c>
      <c r="L446" s="65">
        <v>17750000</v>
      </c>
      <c r="M446" s="1" t="s">
        <v>35</v>
      </c>
      <c r="N446" s="25">
        <v>59212</v>
      </c>
      <c r="O446" s="26">
        <v>0</v>
      </c>
      <c r="P446" s="26">
        <v>0</v>
      </c>
      <c r="Q446" s="26">
        <v>74834</v>
      </c>
      <c r="R446" s="26">
        <v>2797254</v>
      </c>
      <c r="S446" s="26">
        <v>319510</v>
      </c>
      <c r="T446" s="26">
        <f t="shared" si="37"/>
        <v>3250810</v>
      </c>
      <c r="U446" s="25">
        <v>59212</v>
      </c>
      <c r="V446" s="26">
        <v>0</v>
      </c>
      <c r="W446" s="26">
        <v>20275</v>
      </c>
      <c r="X446" s="26">
        <v>17750</v>
      </c>
      <c r="Y446" s="28">
        <v>35500</v>
      </c>
      <c r="Z446" s="32"/>
    </row>
    <row r="447" spans="1:26" x14ac:dyDescent="0.2">
      <c r="A447" s="1" t="s">
        <v>1238</v>
      </c>
      <c r="B447" s="1" t="s">
        <v>791</v>
      </c>
      <c r="C447" s="1" t="s">
        <v>1239</v>
      </c>
      <c r="F447" s="9" t="str">
        <f t="shared" ref="F447:F450" si="39">CONCATENATE(B447," Parish, ",C447,,IF(ISBLANK(D447),"",", "),D447,IF(ISBLANK(H447),"",H447))</f>
        <v>Grant Parish, Village of Creola</v>
      </c>
      <c r="G447" s="1" t="s">
        <v>1172</v>
      </c>
      <c r="I447" s="2">
        <v>45428</v>
      </c>
      <c r="J447" s="4">
        <v>45446</v>
      </c>
      <c r="K447" s="1" t="s">
        <v>34</v>
      </c>
      <c r="L447" s="65">
        <v>465000</v>
      </c>
      <c r="M447" s="1" t="s">
        <v>43</v>
      </c>
      <c r="N447" s="25">
        <v>7282</v>
      </c>
      <c r="O447" s="26">
        <v>0</v>
      </c>
      <c r="P447" s="26">
        <v>0</v>
      </c>
      <c r="Q447" s="26">
        <v>1802</v>
      </c>
      <c r="R447" s="26">
        <v>0</v>
      </c>
      <c r="S447" s="26">
        <v>0</v>
      </c>
      <c r="T447" s="26">
        <f t="shared" si="37"/>
        <v>9084</v>
      </c>
      <c r="U447" s="25">
        <v>7282</v>
      </c>
      <c r="V447" s="26">
        <v>0</v>
      </c>
      <c r="W447" s="26">
        <v>302</v>
      </c>
      <c r="X447" s="26">
        <v>0</v>
      </c>
      <c r="Y447" s="28">
        <v>0</v>
      </c>
      <c r="Z447" s="32"/>
    </row>
    <row r="448" spans="1:26" x14ac:dyDescent="0.2">
      <c r="A448" s="1" t="s">
        <v>1241</v>
      </c>
      <c r="B448" s="1" t="s">
        <v>461</v>
      </c>
      <c r="C448" s="1" t="s">
        <v>1230</v>
      </c>
      <c r="F448" s="9" t="str">
        <f t="shared" si="39"/>
        <v>Ascension Parish, City of Donaldsonville</v>
      </c>
      <c r="G448" s="1" t="s">
        <v>1172</v>
      </c>
      <c r="I448" s="2">
        <v>45218</v>
      </c>
      <c r="J448" s="4">
        <v>45435</v>
      </c>
      <c r="K448" s="1" t="s">
        <v>34</v>
      </c>
      <c r="L448" s="65">
        <v>1000000</v>
      </c>
      <c r="M448" s="1" t="s">
        <v>67</v>
      </c>
      <c r="N448" s="25">
        <v>20954</v>
      </c>
      <c r="O448" s="26">
        <v>0</v>
      </c>
      <c r="P448" s="26">
        <v>0</v>
      </c>
      <c r="Q448" s="26">
        <v>1825</v>
      </c>
      <c r="R448" s="26">
        <v>0</v>
      </c>
      <c r="S448" s="26">
        <v>0</v>
      </c>
      <c r="T448" s="26">
        <f t="shared" si="37"/>
        <v>22779</v>
      </c>
      <c r="U448" s="25">
        <v>15854</v>
      </c>
      <c r="V448" s="26">
        <v>0</v>
      </c>
      <c r="W448" s="26">
        <v>625</v>
      </c>
      <c r="X448" s="26">
        <v>0</v>
      </c>
      <c r="Y448" s="28">
        <v>2600</v>
      </c>
      <c r="Z448" s="32"/>
    </row>
    <row r="449" spans="1:26" x14ac:dyDescent="0.2">
      <c r="A449" s="1" t="s">
        <v>750</v>
      </c>
      <c r="B449" s="1" t="s">
        <v>751</v>
      </c>
      <c r="C449" s="1" t="s">
        <v>63</v>
      </c>
      <c r="D449" s="1" t="s">
        <v>335</v>
      </c>
      <c r="F449" s="9" t="str">
        <f>CONCATENATE(B449," Parish ",C449,,IF(ISBLANK(D449),"",", "),D449,IF(ISBLANK(H449),"",H449))</f>
        <v>St. Charles Parish School Board, School District No. 1</v>
      </c>
      <c r="G449" s="1" t="s">
        <v>241</v>
      </c>
      <c r="I449" s="2">
        <v>44882</v>
      </c>
      <c r="J449" s="4">
        <v>45436</v>
      </c>
      <c r="K449" s="1" t="s">
        <v>40</v>
      </c>
      <c r="L449" s="65">
        <v>20000000</v>
      </c>
      <c r="M449" s="1" t="s">
        <v>475</v>
      </c>
      <c r="N449" s="25">
        <v>163050</v>
      </c>
      <c r="O449" s="26">
        <v>172250</v>
      </c>
      <c r="P449" s="26">
        <v>57627</v>
      </c>
      <c r="Q449" s="26">
        <v>109850</v>
      </c>
      <c r="R449" s="26">
        <v>0</v>
      </c>
      <c r="S449" s="26">
        <v>0</v>
      </c>
      <c r="T449" s="26">
        <f t="shared" si="37"/>
        <v>502777</v>
      </c>
      <c r="U449" s="25">
        <v>123050</v>
      </c>
      <c r="V449" s="26">
        <v>0</v>
      </c>
      <c r="W449" s="26">
        <v>19050</v>
      </c>
      <c r="X449" s="26">
        <v>0</v>
      </c>
      <c r="Y449" s="28">
        <v>35000</v>
      </c>
      <c r="Z449" s="32" t="s">
        <v>1242</v>
      </c>
    </row>
    <row r="450" spans="1:26" x14ac:dyDescent="0.2">
      <c r="A450" s="1" t="s">
        <v>1243</v>
      </c>
      <c r="B450" s="1" t="s">
        <v>791</v>
      </c>
      <c r="C450" s="1" t="s">
        <v>1244</v>
      </c>
      <c r="F450" s="9" t="str">
        <f t="shared" si="39"/>
        <v>Grant Parish, Town of Colfax</v>
      </c>
      <c r="G450" s="1" t="s">
        <v>1172</v>
      </c>
      <c r="I450" s="2">
        <v>44728</v>
      </c>
      <c r="J450" s="4">
        <v>45468</v>
      </c>
      <c r="K450" s="1" t="s">
        <v>34</v>
      </c>
      <c r="L450" s="65">
        <v>1344000</v>
      </c>
      <c r="M450" s="1" t="s">
        <v>519</v>
      </c>
      <c r="N450" s="25">
        <v>15080</v>
      </c>
      <c r="O450" s="26">
        <v>0</v>
      </c>
      <c r="P450" s="26">
        <v>0</v>
      </c>
      <c r="Q450" s="26">
        <v>2331</v>
      </c>
      <c r="R450" s="26">
        <v>9000</v>
      </c>
      <c r="S450" s="26">
        <v>0</v>
      </c>
      <c r="T450" s="26">
        <f t="shared" si="37"/>
        <v>26411</v>
      </c>
      <c r="U450" s="25">
        <v>10080</v>
      </c>
      <c r="V450" s="26">
        <v>0</v>
      </c>
      <c r="W450" s="26">
        <v>831</v>
      </c>
      <c r="X450" s="26">
        <v>0</v>
      </c>
      <c r="Y450" s="28">
        <v>0</v>
      </c>
      <c r="Z450" s="32"/>
    </row>
    <row r="451" spans="1:26" x14ac:dyDescent="0.2">
      <c r="A451" s="1" t="s">
        <v>1245</v>
      </c>
      <c r="B451" s="1" t="s">
        <v>449</v>
      </c>
      <c r="C451" s="1" t="s">
        <v>1004</v>
      </c>
      <c r="F451" s="9" t="str">
        <f>CONCATENATE(B451," Parish ",C451,,IF(ISBLANK(D451),"",", "),D451,IF(ISBLANK(H451),"",H451))</f>
        <v>Concordia Parish Police Jury (DEQ Project)</v>
      </c>
      <c r="G451" s="1" t="s">
        <v>7</v>
      </c>
      <c r="H451" s="1" t="s">
        <v>1011</v>
      </c>
      <c r="I451" s="2">
        <v>45274</v>
      </c>
      <c r="J451" s="4">
        <v>45427</v>
      </c>
      <c r="K451" s="1" t="s">
        <v>34</v>
      </c>
      <c r="L451" s="65">
        <v>500000</v>
      </c>
      <c r="M451" s="1" t="s">
        <v>35</v>
      </c>
      <c r="N451" s="25">
        <v>9000</v>
      </c>
      <c r="O451" s="26">
        <v>0</v>
      </c>
      <c r="P451" s="26">
        <v>0</v>
      </c>
      <c r="Q451" s="26">
        <v>2075</v>
      </c>
      <c r="R451" s="26">
        <v>0</v>
      </c>
      <c r="S451" s="26">
        <v>0</v>
      </c>
      <c r="T451" s="26">
        <f t="shared" si="37"/>
        <v>11075</v>
      </c>
      <c r="U451" s="25">
        <v>9000</v>
      </c>
      <c r="V451" s="26">
        <v>0</v>
      </c>
      <c r="W451" s="26">
        <v>325</v>
      </c>
      <c r="X451" s="26">
        <v>0</v>
      </c>
      <c r="Y451" s="28">
        <v>0</v>
      </c>
      <c r="Z451" s="32"/>
    </row>
    <row r="452" spans="1:26" x14ac:dyDescent="0.2">
      <c r="A452" s="1" t="s">
        <v>1270</v>
      </c>
      <c r="B452" s="1" t="s">
        <v>124</v>
      </c>
      <c r="C452" s="1" t="s">
        <v>1002</v>
      </c>
      <c r="F452" s="9" t="str">
        <f>CONCATENATE(C452,,IF(ISBLANK(D452),"",", "),D452,IF(ISBLANK(H452),"",H452))</f>
        <v>Louisiana Housing Corporation (Home Ownership Program)</v>
      </c>
      <c r="G452" s="1" t="s">
        <v>242</v>
      </c>
      <c r="H452" s="1" t="s">
        <v>1008</v>
      </c>
      <c r="I452" s="2">
        <v>45337</v>
      </c>
      <c r="J452" s="4">
        <v>45400</v>
      </c>
      <c r="K452" s="1" t="s">
        <v>40</v>
      </c>
      <c r="L452" s="65">
        <v>111000000</v>
      </c>
      <c r="M452" s="1" t="s">
        <v>35</v>
      </c>
      <c r="N452" s="25">
        <v>285425</v>
      </c>
      <c r="O452" s="26">
        <v>782252</v>
      </c>
      <c r="P452" s="26">
        <v>0</v>
      </c>
      <c r="Q452" s="26">
        <v>374025</v>
      </c>
      <c r="R452" s="26">
        <v>0</v>
      </c>
      <c r="S452" s="26">
        <v>0</v>
      </c>
      <c r="T452" s="26">
        <f t="shared" ref="T452:T455" si="40">SUM(N452:S452)</f>
        <v>1441702</v>
      </c>
      <c r="U452" s="25">
        <v>174425</v>
      </c>
      <c r="V452" s="26">
        <v>47500</v>
      </c>
      <c r="W452" s="26">
        <v>45525</v>
      </c>
      <c r="X452" s="26">
        <v>0</v>
      </c>
      <c r="Y452" s="28">
        <v>220000</v>
      </c>
      <c r="Z452" s="32"/>
    </row>
    <row r="453" spans="1:26" x14ac:dyDescent="0.2">
      <c r="A453" s="1" t="s">
        <v>1247</v>
      </c>
      <c r="B453" s="1" t="s">
        <v>513</v>
      </c>
      <c r="C453" s="1" t="s">
        <v>235</v>
      </c>
      <c r="F453" s="9" t="str">
        <f t="shared" ref="F453:F455" si="41">CONCATENATE(B453," Parish, ",C453,,IF(ISBLANK(D453),"",", "),D453,IF(ISBLANK(H453),"",H453))</f>
        <v>Iberia  Parish, Louisiana Community Development Authority (New Iberia Road Project)</v>
      </c>
      <c r="G453" s="1" t="s">
        <v>242</v>
      </c>
      <c r="H453" s="1" t="s">
        <v>1246</v>
      </c>
      <c r="I453" s="2">
        <v>45372</v>
      </c>
      <c r="J453" s="4">
        <v>45454</v>
      </c>
      <c r="K453" s="1" t="s">
        <v>40</v>
      </c>
      <c r="L453" s="65">
        <v>16000000</v>
      </c>
      <c r="M453" s="1" t="s">
        <v>35</v>
      </c>
      <c r="N453" s="25">
        <v>115900</v>
      </c>
      <c r="O453" s="26">
        <v>128000</v>
      </c>
      <c r="P453" s="26">
        <v>0</v>
      </c>
      <c r="Q453" s="26">
        <v>96025</v>
      </c>
      <c r="R453" s="26">
        <v>0</v>
      </c>
      <c r="S453" s="26">
        <v>0</v>
      </c>
      <c r="T453" s="26">
        <f t="shared" si="40"/>
        <v>339925</v>
      </c>
      <c r="U453" s="25">
        <v>61400</v>
      </c>
      <c r="V453" s="26">
        <v>10000</v>
      </c>
      <c r="W453" s="26">
        <v>8775</v>
      </c>
      <c r="X453" s="26">
        <v>8000</v>
      </c>
      <c r="Y453" s="28">
        <v>45000</v>
      </c>
      <c r="Z453" s="32"/>
    </row>
    <row r="454" spans="1:26" x14ac:dyDescent="0.2">
      <c r="A454" s="1" t="s">
        <v>1250</v>
      </c>
      <c r="B454" s="1" t="s">
        <v>78</v>
      </c>
      <c r="C454" s="1" t="s">
        <v>1251</v>
      </c>
      <c r="F454" s="9" t="str">
        <f t="shared" si="41"/>
        <v>St. Landry Parish, Town of Sunset (DEQ Project)</v>
      </c>
      <c r="G454" s="1" t="s">
        <v>1172</v>
      </c>
      <c r="H454" s="1" t="s">
        <v>1011</v>
      </c>
      <c r="I454" s="2">
        <v>45218</v>
      </c>
      <c r="J454" s="4">
        <v>45435</v>
      </c>
      <c r="K454" s="1" t="s">
        <v>34</v>
      </c>
      <c r="L454" s="65">
        <v>3300000</v>
      </c>
      <c r="M454" s="1" t="s">
        <v>35</v>
      </c>
      <c r="N454" s="25">
        <v>33872</v>
      </c>
      <c r="O454" s="26">
        <v>0</v>
      </c>
      <c r="P454" s="26">
        <v>0</v>
      </c>
      <c r="Q454" s="26">
        <v>5505</v>
      </c>
      <c r="R454" s="26">
        <v>0</v>
      </c>
      <c r="S454" s="26">
        <v>0</v>
      </c>
      <c r="T454" s="26">
        <f t="shared" si="40"/>
        <v>39377</v>
      </c>
      <c r="U454" s="25">
        <v>33872</v>
      </c>
      <c r="V454" s="26">
        <v>0</v>
      </c>
      <c r="W454" s="26">
        <v>2005</v>
      </c>
      <c r="X454" s="26">
        <v>0</v>
      </c>
      <c r="Y454" s="28">
        <v>0</v>
      </c>
      <c r="Z454" s="32"/>
    </row>
    <row r="455" spans="1:26" x14ac:dyDescent="0.2">
      <c r="A455" s="1" t="s">
        <v>1252</v>
      </c>
      <c r="B455" s="1" t="s">
        <v>62</v>
      </c>
      <c r="C455" s="1" t="s">
        <v>1274</v>
      </c>
      <c r="F455" s="9" t="str">
        <f t="shared" si="41"/>
        <v>Livingston Parish, City of Walker (LDH Project)</v>
      </c>
      <c r="G455" s="1" t="s">
        <v>1172</v>
      </c>
      <c r="H455" s="1" t="s">
        <v>1253</v>
      </c>
      <c r="I455" s="2">
        <v>45036</v>
      </c>
      <c r="J455" s="4">
        <v>45461</v>
      </c>
      <c r="K455" s="1" t="s">
        <v>34</v>
      </c>
      <c r="L455" s="65">
        <v>2500000</v>
      </c>
      <c r="M455" s="1" t="s">
        <v>35</v>
      </c>
      <c r="N455" s="25">
        <v>81750</v>
      </c>
      <c r="O455" s="26">
        <v>0</v>
      </c>
      <c r="P455" s="26">
        <v>0</v>
      </c>
      <c r="Q455" s="26">
        <v>4025</v>
      </c>
      <c r="R455" s="26">
        <v>0</v>
      </c>
      <c r="S455" s="26">
        <v>0</v>
      </c>
      <c r="T455" s="26">
        <f t="shared" si="40"/>
        <v>85775</v>
      </c>
      <c r="U455" s="25">
        <v>30875</v>
      </c>
      <c r="V455" s="26">
        <v>0</v>
      </c>
      <c r="W455" s="26">
        <v>1525</v>
      </c>
      <c r="X455" s="26">
        <v>0</v>
      </c>
      <c r="Y455" s="28">
        <v>0</v>
      </c>
      <c r="Z455" s="32"/>
    </row>
    <row r="456" spans="1:26" x14ac:dyDescent="0.2">
      <c r="A456" s="1" t="s">
        <v>1254</v>
      </c>
      <c r="B456" s="1" t="s">
        <v>207</v>
      </c>
      <c r="D456" s="1" t="s">
        <v>224</v>
      </c>
      <c r="F456" s="9" t="str">
        <f>CONCATENATE(B456," Parish",C456,,IF(ISBLANK(D456),"",", "),D456,IF(ISBLANK(H456),"",H456))</f>
        <v>Pointe Coupee Parish, Fire Protection District No. 4</v>
      </c>
      <c r="G456" s="1" t="s">
        <v>241</v>
      </c>
      <c r="I456" s="2">
        <v>45400</v>
      </c>
      <c r="J456" s="4">
        <v>45448</v>
      </c>
      <c r="K456" s="1" t="s">
        <v>34</v>
      </c>
      <c r="L456" s="65">
        <v>3000000</v>
      </c>
      <c r="M456" s="1" t="s">
        <v>35</v>
      </c>
      <c r="N456" s="25">
        <v>32097</v>
      </c>
      <c r="O456" s="26">
        <v>0</v>
      </c>
      <c r="P456" s="26">
        <v>0</v>
      </c>
      <c r="Q456" s="26">
        <v>13325</v>
      </c>
      <c r="R456" s="26">
        <v>0</v>
      </c>
      <c r="S456" s="26">
        <v>0</v>
      </c>
      <c r="T456" s="26">
        <f t="shared" ref="T456:T462" si="42">SUM(N456:S456)</f>
        <v>45422</v>
      </c>
      <c r="U456" s="25">
        <v>32097</v>
      </c>
      <c r="V456" s="26">
        <v>0</v>
      </c>
      <c r="W456" s="26">
        <v>1825</v>
      </c>
      <c r="X456" s="26">
        <v>0</v>
      </c>
      <c r="Y456" s="28">
        <v>10000</v>
      </c>
      <c r="Z456" s="32"/>
    </row>
    <row r="457" spans="1:26" x14ac:dyDescent="0.2">
      <c r="A457" s="1" t="s">
        <v>1255</v>
      </c>
      <c r="B457" s="1" t="s">
        <v>283</v>
      </c>
      <c r="D457" s="1" t="s">
        <v>1256</v>
      </c>
      <c r="F457" s="9" t="str">
        <f>CONCATENATE(B457," Parish",C457,,IF(ISBLANK(D457),"",", "),D457,IF(ISBLANK(H457),"",H457))</f>
        <v>Vermilion Parish, Southeast Waterworks District No. 2</v>
      </c>
      <c r="G457" s="1" t="s">
        <v>241</v>
      </c>
      <c r="I457" s="2">
        <v>45309</v>
      </c>
      <c r="J457" s="4">
        <v>45442</v>
      </c>
      <c r="K457" s="1" t="s">
        <v>34</v>
      </c>
      <c r="L457" s="65">
        <v>1530000</v>
      </c>
      <c r="M457" s="1" t="s">
        <v>35</v>
      </c>
      <c r="N457" s="25">
        <v>23089</v>
      </c>
      <c r="O457" s="26">
        <v>0</v>
      </c>
      <c r="P457" s="26">
        <v>0</v>
      </c>
      <c r="Q457" s="26">
        <v>3443</v>
      </c>
      <c r="R457" s="26">
        <v>0</v>
      </c>
      <c r="S457" s="26">
        <v>0</v>
      </c>
      <c r="T457" s="26">
        <f t="shared" si="42"/>
        <v>26532</v>
      </c>
      <c r="U457" s="25">
        <v>23089</v>
      </c>
      <c r="V457" s="26">
        <v>0</v>
      </c>
      <c r="W457" s="26">
        <v>943</v>
      </c>
      <c r="X457" s="26">
        <v>0</v>
      </c>
      <c r="Y457" s="28">
        <v>0</v>
      </c>
      <c r="Z457" s="32"/>
    </row>
    <row r="458" spans="1:26" x14ac:dyDescent="0.2">
      <c r="A458" s="1" t="s">
        <v>1257</v>
      </c>
      <c r="B458" s="1" t="s">
        <v>97</v>
      </c>
      <c r="C458" s="1" t="s">
        <v>235</v>
      </c>
      <c r="F458" s="9" t="str">
        <f>CONCATENATE(C458,,IF(ISBLANK(D458),"",", "),D458,IF(ISBLANK(H458),"",H458))</f>
        <v>Louisiana Community Development Authority (Kenilworth Science and Technology Academy)</v>
      </c>
      <c r="G458" s="1" t="s">
        <v>242</v>
      </c>
      <c r="H458" s="1" t="s">
        <v>1275</v>
      </c>
      <c r="I458" s="2">
        <v>45190</v>
      </c>
      <c r="J458" s="4">
        <v>45463</v>
      </c>
      <c r="K458" s="1" t="s">
        <v>34</v>
      </c>
      <c r="L458" s="65">
        <v>23950000</v>
      </c>
      <c r="M458" s="1" t="s">
        <v>35</v>
      </c>
      <c r="N458" s="25">
        <v>292363</v>
      </c>
      <c r="O458" s="26">
        <v>44000</v>
      </c>
      <c r="P458" s="26">
        <v>0</v>
      </c>
      <c r="Q458" s="26">
        <v>355433</v>
      </c>
      <c r="R458" s="26">
        <v>153046</v>
      </c>
      <c r="S458" s="26">
        <v>0</v>
      </c>
      <c r="T458" s="26">
        <f t="shared" si="42"/>
        <v>844842</v>
      </c>
      <c r="U458" s="25">
        <v>68863</v>
      </c>
      <c r="V458" s="26">
        <v>35000</v>
      </c>
      <c r="W458" s="26">
        <v>27095</v>
      </c>
      <c r="X458" s="26">
        <v>11975</v>
      </c>
      <c r="Y458" s="28">
        <v>5000</v>
      </c>
      <c r="Z458" s="32"/>
    </row>
    <row r="459" spans="1:26" x14ac:dyDescent="0.2">
      <c r="A459" s="1" t="s">
        <v>1260</v>
      </c>
      <c r="B459" s="1" t="s">
        <v>73</v>
      </c>
      <c r="C459" s="1" t="s">
        <v>358</v>
      </c>
      <c r="F459" s="9" t="str">
        <f>CONCATENATE(B459," ",C459,IF(ISBLANK(D459),"",", "),D459,IF(ISBLANK(H459),"",H459))</f>
        <v xml:space="preserve">St. James Parish Council </v>
      </c>
      <c r="G459" s="1" t="s">
        <v>7</v>
      </c>
      <c r="I459" s="2">
        <v>45428</v>
      </c>
      <c r="J459" s="4">
        <v>45461</v>
      </c>
      <c r="K459" s="1" t="s">
        <v>34</v>
      </c>
      <c r="L459" s="65">
        <v>6500000</v>
      </c>
      <c r="M459" s="1" t="s">
        <v>35</v>
      </c>
      <c r="N459" s="25">
        <v>54275</v>
      </c>
      <c r="O459" s="26">
        <v>29250</v>
      </c>
      <c r="P459" s="26">
        <v>0</v>
      </c>
      <c r="Q459" s="26">
        <v>11350</v>
      </c>
      <c r="R459" s="26">
        <v>0</v>
      </c>
      <c r="S459" s="26">
        <v>0</v>
      </c>
      <c r="T459" s="26">
        <f t="shared" si="42"/>
        <v>94875</v>
      </c>
      <c r="U459" s="25">
        <v>46775</v>
      </c>
      <c r="V459" s="26">
        <v>0</v>
      </c>
      <c r="W459" s="26">
        <v>3850</v>
      </c>
      <c r="X459" s="26">
        <v>0</v>
      </c>
      <c r="Y459" s="28">
        <v>0</v>
      </c>
      <c r="Z459" s="32"/>
    </row>
    <row r="460" spans="1:26" x14ac:dyDescent="0.2">
      <c r="A460" s="1" t="s">
        <v>1266</v>
      </c>
      <c r="B460" s="1" t="s">
        <v>81</v>
      </c>
      <c r="C460" s="1" t="s">
        <v>1267</v>
      </c>
      <c r="F460" s="9" t="str">
        <f>CONCATENATE(B460," Parish, ",C460,,IF(ISBLANK(D460),"",", "),D460,IF(ISBLANK(H460),"",H460))</f>
        <v>Lincoln Parish, City of Grambling (DEQ Project)</v>
      </c>
      <c r="G460" s="1" t="s">
        <v>1172</v>
      </c>
      <c r="H460" s="1" t="s">
        <v>1011</v>
      </c>
      <c r="I460" s="2">
        <v>45428</v>
      </c>
      <c r="J460" s="4">
        <v>45463</v>
      </c>
      <c r="K460" s="1" t="s">
        <v>34</v>
      </c>
      <c r="L460" s="65">
        <v>547000</v>
      </c>
      <c r="M460" s="1" t="s">
        <v>35</v>
      </c>
      <c r="N460" s="25">
        <v>9788</v>
      </c>
      <c r="O460" s="26">
        <v>0</v>
      </c>
      <c r="P460" s="26">
        <v>0</v>
      </c>
      <c r="Q460" s="26">
        <v>2853</v>
      </c>
      <c r="R460" s="26">
        <v>0</v>
      </c>
      <c r="S460" s="26">
        <v>0</v>
      </c>
      <c r="T460" s="26">
        <f t="shared" si="42"/>
        <v>12641</v>
      </c>
      <c r="U460" s="25">
        <v>9788</v>
      </c>
      <c r="V460" s="26">
        <v>0</v>
      </c>
      <c r="W460" s="26">
        <v>353</v>
      </c>
      <c r="X460" s="26">
        <v>0</v>
      </c>
      <c r="Y460" s="28">
        <v>0</v>
      </c>
      <c r="Z460" s="32"/>
    </row>
    <row r="461" spans="1:26" x14ac:dyDescent="0.2">
      <c r="A461" s="1" t="s">
        <v>1268</v>
      </c>
      <c r="B461" s="1" t="s">
        <v>331</v>
      </c>
      <c r="C461" s="1" t="s">
        <v>1277</v>
      </c>
      <c r="F461" s="9" t="str">
        <f t="shared" ref="F461:F462" si="43">CONCATENATE(B461," Parish, ",C461,,IF(ISBLANK(D461),"",", "),D461,IF(ISBLANK(H461),"",H461))</f>
        <v>Allen Parish, Village of Elizabeth (DEQ Project)</v>
      </c>
      <c r="G461" s="1" t="s">
        <v>1172</v>
      </c>
      <c r="H461" s="1" t="s">
        <v>1011</v>
      </c>
      <c r="I461" s="2">
        <v>45428</v>
      </c>
      <c r="J461" s="4">
        <v>45463</v>
      </c>
      <c r="K461" s="1" t="s">
        <v>34</v>
      </c>
      <c r="L461" s="65">
        <v>663200</v>
      </c>
      <c r="M461" s="1" t="s">
        <v>35</v>
      </c>
      <c r="N461" s="25">
        <v>11768</v>
      </c>
      <c r="O461" s="26">
        <v>0</v>
      </c>
      <c r="P461" s="26">
        <v>0</v>
      </c>
      <c r="Q461" s="26">
        <v>1423</v>
      </c>
      <c r="R461" s="26">
        <v>0</v>
      </c>
      <c r="S461" s="26">
        <v>0</v>
      </c>
      <c r="T461" s="26">
        <f t="shared" si="42"/>
        <v>13191</v>
      </c>
      <c r="U461" s="25">
        <v>10868</v>
      </c>
      <c r="V461" s="26">
        <v>0</v>
      </c>
      <c r="W461" s="26">
        <v>423</v>
      </c>
      <c r="X461" s="26">
        <v>0</v>
      </c>
      <c r="Y461" s="28">
        <v>0</v>
      </c>
      <c r="Z461" s="32"/>
    </row>
    <row r="462" spans="1:26" x14ac:dyDescent="0.2">
      <c r="A462" s="1" t="s">
        <v>1269</v>
      </c>
      <c r="B462" s="1" t="s">
        <v>793</v>
      </c>
      <c r="C462" s="1" t="s">
        <v>1278</v>
      </c>
      <c r="F462" s="9" t="str">
        <f t="shared" si="43"/>
        <v>Jefferson Davis Parish, Town of Lake Arthur (DEQ Project)</v>
      </c>
      <c r="G462" s="1" t="s">
        <v>1172</v>
      </c>
      <c r="H462" s="1" t="s">
        <v>1011</v>
      </c>
      <c r="I462" s="2">
        <v>45400</v>
      </c>
      <c r="J462" s="4">
        <v>45464</v>
      </c>
      <c r="K462" s="1" t="s">
        <v>34</v>
      </c>
      <c r="L462" s="65">
        <v>1250257</v>
      </c>
      <c r="M462" s="1" t="s">
        <v>35</v>
      </c>
      <c r="N462" s="25">
        <v>20363</v>
      </c>
      <c r="O462" s="26">
        <v>0</v>
      </c>
      <c r="P462" s="26">
        <v>0</v>
      </c>
      <c r="Q462" s="26">
        <v>7775</v>
      </c>
      <c r="R462" s="26">
        <v>0</v>
      </c>
      <c r="S462" s="26">
        <v>0</v>
      </c>
      <c r="T462" s="26">
        <f t="shared" si="42"/>
        <v>28138</v>
      </c>
      <c r="U462" s="25">
        <v>20363</v>
      </c>
      <c r="V462" s="26">
        <v>0</v>
      </c>
      <c r="W462" s="26">
        <v>775</v>
      </c>
      <c r="X462" s="26">
        <v>0</v>
      </c>
      <c r="Y462" s="28">
        <v>0</v>
      </c>
      <c r="Z462" s="32"/>
    </row>
    <row r="463" spans="1:26" x14ac:dyDescent="0.2">
      <c r="I463" s="2"/>
      <c r="L463" s="65"/>
      <c r="N463" s="25"/>
      <c r="O463" s="26"/>
      <c r="P463" s="26"/>
      <c r="Q463" s="26"/>
      <c r="R463" s="26"/>
      <c r="S463" s="26"/>
      <c r="T463" s="26">
        <f t="shared" ref="T463:T479" si="44">SUM(N463:S463)</f>
        <v>0</v>
      </c>
      <c r="U463" s="25"/>
      <c r="V463" s="26"/>
      <c r="W463" s="26"/>
      <c r="X463" s="26"/>
      <c r="Y463" s="28"/>
      <c r="Z463" s="32"/>
    </row>
    <row r="464" spans="1:26" x14ac:dyDescent="0.2">
      <c r="I464" s="2"/>
      <c r="L464" s="65"/>
      <c r="N464" s="25"/>
      <c r="O464" s="26"/>
      <c r="P464" s="26"/>
      <c r="Q464" s="26"/>
      <c r="R464" s="26"/>
      <c r="S464" s="26"/>
      <c r="T464" s="26">
        <f t="shared" si="44"/>
        <v>0</v>
      </c>
      <c r="U464" s="25"/>
      <c r="V464" s="26"/>
      <c r="W464" s="26"/>
      <c r="X464" s="26"/>
      <c r="Y464" s="28"/>
      <c r="Z464" s="32"/>
    </row>
    <row r="465" spans="9:26" x14ac:dyDescent="0.2">
      <c r="I465" s="2"/>
      <c r="L465" s="65"/>
      <c r="N465" s="25"/>
      <c r="O465" s="26"/>
      <c r="P465" s="26"/>
      <c r="Q465" s="26"/>
      <c r="R465" s="26"/>
      <c r="S465" s="26"/>
      <c r="T465" s="26">
        <f t="shared" si="44"/>
        <v>0</v>
      </c>
      <c r="U465" s="25"/>
      <c r="V465" s="26"/>
      <c r="W465" s="26"/>
      <c r="X465" s="26"/>
      <c r="Y465" s="28"/>
      <c r="Z465" s="32"/>
    </row>
    <row r="466" spans="9:26" x14ac:dyDescent="0.2">
      <c r="I466" s="2"/>
      <c r="L466" s="65"/>
      <c r="N466" s="25"/>
      <c r="O466" s="26"/>
      <c r="P466" s="26"/>
      <c r="Q466" s="26"/>
      <c r="R466" s="26"/>
      <c r="S466" s="26"/>
      <c r="T466" s="26">
        <f t="shared" si="44"/>
        <v>0</v>
      </c>
      <c r="U466" s="25"/>
      <c r="V466" s="26"/>
      <c r="W466" s="26"/>
      <c r="X466" s="26"/>
      <c r="Y466" s="28"/>
      <c r="Z466" s="32"/>
    </row>
    <row r="467" spans="9:26" x14ac:dyDescent="0.2">
      <c r="I467" s="2"/>
      <c r="L467" s="65"/>
      <c r="N467" s="25"/>
      <c r="O467" s="26"/>
      <c r="P467" s="26"/>
      <c r="Q467" s="26"/>
      <c r="R467" s="26"/>
      <c r="S467" s="26"/>
      <c r="T467" s="26">
        <f t="shared" si="44"/>
        <v>0</v>
      </c>
      <c r="U467" s="25"/>
      <c r="V467" s="26"/>
      <c r="W467" s="26"/>
      <c r="X467" s="26"/>
      <c r="Y467" s="28"/>
      <c r="Z467" s="32"/>
    </row>
    <row r="468" spans="9:26" x14ac:dyDescent="0.2">
      <c r="I468" s="2"/>
      <c r="L468" s="65"/>
      <c r="N468" s="25"/>
      <c r="O468" s="26"/>
      <c r="P468" s="26"/>
      <c r="Q468" s="26"/>
      <c r="R468" s="26"/>
      <c r="S468" s="26"/>
      <c r="T468" s="26">
        <f t="shared" si="44"/>
        <v>0</v>
      </c>
      <c r="U468" s="25"/>
      <c r="V468" s="26"/>
      <c r="W468" s="26"/>
      <c r="X468" s="26"/>
      <c r="Y468" s="28"/>
      <c r="Z468" s="32"/>
    </row>
    <row r="469" spans="9:26" x14ac:dyDescent="0.2">
      <c r="I469" s="2"/>
      <c r="L469" s="65"/>
      <c r="N469" s="25"/>
      <c r="O469" s="26"/>
      <c r="P469" s="26"/>
      <c r="Q469" s="26"/>
      <c r="R469" s="26"/>
      <c r="S469" s="26"/>
      <c r="T469" s="26">
        <f t="shared" si="44"/>
        <v>0</v>
      </c>
      <c r="U469" s="25"/>
      <c r="V469" s="26"/>
      <c r="W469" s="26"/>
      <c r="X469" s="26"/>
      <c r="Y469" s="28"/>
      <c r="Z469" s="32"/>
    </row>
    <row r="470" spans="9:26" x14ac:dyDescent="0.2">
      <c r="I470" s="2"/>
      <c r="L470" s="65"/>
      <c r="N470" s="25"/>
      <c r="O470" s="26"/>
      <c r="P470" s="26"/>
      <c r="Q470" s="26"/>
      <c r="R470" s="26"/>
      <c r="S470" s="26"/>
      <c r="T470" s="26">
        <f t="shared" si="44"/>
        <v>0</v>
      </c>
      <c r="U470" s="25"/>
      <c r="V470" s="26"/>
      <c r="W470" s="26"/>
      <c r="X470" s="26"/>
      <c r="Y470" s="28"/>
      <c r="Z470" s="32"/>
    </row>
    <row r="471" spans="9:26" x14ac:dyDescent="0.2">
      <c r="I471" s="2"/>
      <c r="L471" s="65"/>
      <c r="N471" s="25"/>
      <c r="O471" s="26"/>
      <c r="P471" s="26"/>
      <c r="Q471" s="26"/>
      <c r="R471" s="26"/>
      <c r="S471" s="26"/>
      <c r="T471" s="26">
        <f t="shared" si="44"/>
        <v>0</v>
      </c>
      <c r="U471" s="25"/>
      <c r="V471" s="26"/>
      <c r="W471" s="26"/>
      <c r="X471" s="26"/>
      <c r="Y471" s="28"/>
      <c r="Z471" s="32"/>
    </row>
    <row r="472" spans="9:26" x14ac:dyDescent="0.2">
      <c r="I472" s="2"/>
      <c r="L472" s="65"/>
      <c r="N472" s="25"/>
      <c r="O472" s="26"/>
      <c r="P472" s="26"/>
      <c r="Q472" s="26"/>
      <c r="R472" s="26"/>
      <c r="S472" s="26"/>
      <c r="T472" s="26">
        <f t="shared" si="44"/>
        <v>0</v>
      </c>
      <c r="U472" s="25"/>
      <c r="V472" s="26"/>
      <c r="W472" s="26"/>
      <c r="X472" s="26"/>
      <c r="Y472" s="28"/>
      <c r="Z472" s="32"/>
    </row>
    <row r="473" spans="9:26" x14ac:dyDescent="0.2">
      <c r="I473" s="2"/>
      <c r="L473" s="65"/>
      <c r="N473" s="25"/>
      <c r="O473" s="26"/>
      <c r="P473" s="26"/>
      <c r="Q473" s="26"/>
      <c r="R473" s="26"/>
      <c r="S473" s="26"/>
      <c r="T473" s="26">
        <f t="shared" si="44"/>
        <v>0</v>
      </c>
      <c r="U473" s="25"/>
      <c r="V473" s="26"/>
      <c r="W473" s="26"/>
      <c r="X473" s="26"/>
      <c r="Y473" s="28"/>
      <c r="Z473" s="32"/>
    </row>
    <row r="474" spans="9:26" x14ac:dyDescent="0.2">
      <c r="I474" s="2"/>
      <c r="L474" s="65"/>
      <c r="N474" s="25"/>
      <c r="O474" s="26"/>
      <c r="P474" s="26"/>
      <c r="Q474" s="26"/>
      <c r="R474" s="26"/>
      <c r="S474" s="26"/>
      <c r="T474" s="26">
        <f t="shared" si="44"/>
        <v>0</v>
      </c>
      <c r="U474" s="25"/>
      <c r="V474" s="26"/>
      <c r="W474" s="26"/>
      <c r="X474" s="26"/>
      <c r="Y474" s="28"/>
      <c r="Z474" s="32"/>
    </row>
    <row r="475" spans="9:26" x14ac:dyDescent="0.2">
      <c r="I475" s="2"/>
      <c r="L475" s="65"/>
      <c r="N475" s="25"/>
      <c r="O475" s="26"/>
      <c r="P475" s="26"/>
      <c r="Q475" s="26"/>
      <c r="R475" s="26"/>
      <c r="S475" s="26"/>
      <c r="T475" s="26">
        <f t="shared" si="44"/>
        <v>0</v>
      </c>
      <c r="U475" s="25"/>
      <c r="V475" s="26"/>
      <c r="W475" s="26"/>
      <c r="X475" s="26"/>
      <c r="Y475" s="28"/>
      <c r="Z475" s="32"/>
    </row>
    <row r="476" spans="9:26" x14ac:dyDescent="0.2">
      <c r="I476" s="2"/>
      <c r="L476" s="65"/>
      <c r="N476" s="25"/>
      <c r="O476" s="26"/>
      <c r="P476" s="26"/>
      <c r="Q476" s="26"/>
      <c r="R476" s="26"/>
      <c r="S476" s="26"/>
      <c r="T476" s="26">
        <f t="shared" si="44"/>
        <v>0</v>
      </c>
      <c r="U476" s="25"/>
      <c r="V476" s="26"/>
      <c r="W476" s="26"/>
      <c r="X476" s="26"/>
      <c r="Y476" s="28"/>
      <c r="Z476" s="32"/>
    </row>
    <row r="477" spans="9:26" x14ac:dyDescent="0.2">
      <c r="I477" s="2"/>
      <c r="L477" s="65"/>
      <c r="N477" s="25"/>
      <c r="O477" s="26"/>
      <c r="P477" s="26"/>
      <c r="Q477" s="26"/>
      <c r="R477" s="26"/>
      <c r="S477" s="26"/>
      <c r="T477" s="26">
        <f t="shared" si="44"/>
        <v>0</v>
      </c>
      <c r="U477" s="25"/>
      <c r="V477" s="26"/>
      <c r="W477" s="26"/>
      <c r="X477" s="26"/>
      <c r="Y477" s="28"/>
      <c r="Z477" s="32"/>
    </row>
    <row r="478" spans="9:26" x14ac:dyDescent="0.2">
      <c r="I478" s="2"/>
      <c r="L478" s="65"/>
      <c r="N478" s="25"/>
      <c r="O478" s="26"/>
      <c r="P478" s="26"/>
      <c r="Q478" s="26"/>
      <c r="R478" s="26"/>
      <c r="S478" s="26"/>
      <c r="T478" s="26">
        <f t="shared" si="44"/>
        <v>0</v>
      </c>
      <c r="U478" s="25"/>
      <c r="V478" s="26"/>
      <c r="W478" s="26"/>
      <c r="X478" s="26"/>
      <c r="Y478" s="28"/>
      <c r="Z478" s="32"/>
    </row>
    <row r="479" spans="9:26" x14ac:dyDescent="0.2">
      <c r="I479" s="2"/>
      <c r="L479" s="65"/>
      <c r="N479" s="25"/>
      <c r="O479" s="26"/>
      <c r="P479" s="26"/>
      <c r="Q479" s="26"/>
      <c r="R479" s="26"/>
      <c r="S479" s="26"/>
      <c r="T479" s="26">
        <f t="shared" si="44"/>
        <v>0</v>
      </c>
      <c r="U479" s="25"/>
      <c r="V479" s="26"/>
      <c r="W479" s="26"/>
      <c r="X479" s="26"/>
      <c r="Y479" s="28"/>
      <c r="Z479" s="32"/>
    </row>
    <row r="480" spans="9:26" x14ac:dyDescent="0.2">
      <c r="I480" s="2"/>
      <c r="L480" s="65"/>
      <c r="N480" s="25"/>
      <c r="O480" s="26"/>
      <c r="P480" s="26"/>
      <c r="Q480" s="26"/>
      <c r="R480" s="26"/>
      <c r="S480" s="26"/>
      <c r="T480" s="26">
        <f t="shared" ref="T480:T500" si="45">SUM(N480:S480)</f>
        <v>0</v>
      </c>
      <c r="U480" s="25"/>
      <c r="V480" s="26"/>
      <c r="W480" s="26"/>
      <c r="X480" s="26"/>
      <c r="Y480" s="28"/>
      <c r="Z480" s="32"/>
    </row>
    <row r="481" spans="9:26" x14ac:dyDescent="0.2">
      <c r="I481" s="2"/>
      <c r="L481" s="65"/>
      <c r="N481" s="25"/>
      <c r="O481" s="26"/>
      <c r="P481" s="26"/>
      <c r="Q481" s="26"/>
      <c r="R481" s="26"/>
      <c r="S481" s="26"/>
      <c r="T481" s="26">
        <f t="shared" si="45"/>
        <v>0</v>
      </c>
      <c r="U481" s="25"/>
      <c r="V481" s="26"/>
      <c r="W481" s="26"/>
      <c r="X481" s="26"/>
      <c r="Y481" s="28"/>
      <c r="Z481" s="32"/>
    </row>
    <row r="482" spans="9:26" x14ac:dyDescent="0.2">
      <c r="I482" s="2"/>
      <c r="L482" s="65"/>
      <c r="N482" s="25"/>
      <c r="O482" s="26"/>
      <c r="P482" s="26"/>
      <c r="Q482" s="26"/>
      <c r="R482" s="26"/>
      <c r="S482" s="26"/>
      <c r="T482" s="26">
        <f t="shared" si="45"/>
        <v>0</v>
      </c>
      <c r="U482" s="25"/>
      <c r="V482" s="26"/>
      <c r="W482" s="26"/>
      <c r="X482" s="26"/>
      <c r="Y482" s="28"/>
      <c r="Z482" s="32"/>
    </row>
    <row r="483" spans="9:26" x14ac:dyDescent="0.2">
      <c r="I483" s="2"/>
      <c r="L483" s="65"/>
      <c r="N483" s="25"/>
      <c r="O483" s="26"/>
      <c r="P483" s="26"/>
      <c r="Q483" s="26"/>
      <c r="R483" s="26"/>
      <c r="S483" s="26"/>
      <c r="T483" s="26">
        <f t="shared" si="45"/>
        <v>0</v>
      </c>
      <c r="U483" s="25"/>
      <c r="V483" s="26"/>
      <c r="W483" s="26"/>
      <c r="X483" s="26"/>
      <c r="Y483" s="28"/>
      <c r="Z483" s="32"/>
    </row>
    <row r="484" spans="9:26" x14ac:dyDescent="0.2">
      <c r="I484" s="2"/>
      <c r="L484" s="65"/>
      <c r="N484" s="25"/>
      <c r="O484" s="26"/>
      <c r="P484" s="26"/>
      <c r="Q484" s="26"/>
      <c r="R484" s="26"/>
      <c r="S484" s="26"/>
      <c r="T484" s="26">
        <f t="shared" si="45"/>
        <v>0</v>
      </c>
      <c r="U484" s="25"/>
      <c r="V484" s="26"/>
      <c r="W484" s="26"/>
      <c r="X484" s="26"/>
      <c r="Y484" s="28"/>
      <c r="Z484" s="32"/>
    </row>
    <row r="485" spans="9:26" x14ac:dyDescent="0.2">
      <c r="I485" s="2"/>
      <c r="L485" s="65"/>
      <c r="N485" s="25"/>
      <c r="O485" s="26"/>
      <c r="P485" s="26"/>
      <c r="Q485" s="26"/>
      <c r="R485" s="26"/>
      <c r="S485" s="26"/>
      <c r="T485" s="26">
        <f t="shared" si="45"/>
        <v>0</v>
      </c>
      <c r="U485" s="25"/>
      <c r="V485" s="26"/>
      <c r="W485" s="26"/>
      <c r="X485" s="26"/>
      <c r="Y485" s="28"/>
      <c r="Z485" s="32"/>
    </row>
    <row r="486" spans="9:26" x14ac:dyDescent="0.2">
      <c r="I486" s="2"/>
      <c r="L486" s="65"/>
      <c r="N486" s="25"/>
      <c r="O486" s="26"/>
      <c r="P486" s="26"/>
      <c r="Q486" s="26"/>
      <c r="R486" s="26"/>
      <c r="S486" s="26"/>
      <c r="T486" s="26">
        <f t="shared" si="45"/>
        <v>0</v>
      </c>
      <c r="U486" s="25"/>
      <c r="V486" s="26"/>
      <c r="W486" s="26"/>
      <c r="X486" s="26"/>
      <c r="Y486" s="28"/>
      <c r="Z486" s="32"/>
    </row>
    <row r="487" spans="9:26" x14ac:dyDescent="0.2">
      <c r="I487" s="2"/>
      <c r="L487" s="65"/>
      <c r="N487" s="25"/>
      <c r="O487" s="26"/>
      <c r="P487" s="26"/>
      <c r="Q487" s="26"/>
      <c r="R487" s="26"/>
      <c r="S487" s="26"/>
      <c r="T487" s="26">
        <f t="shared" si="45"/>
        <v>0</v>
      </c>
      <c r="U487" s="25"/>
      <c r="V487" s="26"/>
      <c r="W487" s="26"/>
      <c r="X487" s="26"/>
      <c r="Y487" s="28"/>
      <c r="Z487" s="32"/>
    </row>
    <row r="488" spans="9:26" x14ac:dyDescent="0.2">
      <c r="I488" s="2"/>
      <c r="L488" s="65"/>
      <c r="N488" s="25"/>
      <c r="O488" s="26"/>
      <c r="P488" s="26"/>
      <c r="Q488" s="26"/>
      <c r="R488" s="26"/>
      <c r="S488" s="26"/>
      <c r="T488" s="26">
        <f t="shared" si="45"/>
        <v>0</v>
      </c>
      <c r="U488" s="25"/>
      <c r="V488" s="26"/>
      <c r="W488" s="26"/>
      <c r="X488" s="26"/>
      <c r="Y488" s="28"/>
      <c r="Z488" s="32"/>
    </row>
    <row r="489" spans="9:26" x14ac:dyDescent="0.2">
      <c r="I489" s="2"/>
      <c r="L489" s="65"/>
      <c r="N489" s="25"/>
      <c r="O489" s="26"/>
      <c r="P489" s="26"/>
      <c r="Q489" s="26"/>
      <c r="R489" s="26"/>
      <c r="S489" s="26"/>
      <c r="T489" s="26">
        <f t="shared" si="45"/>
        <v>0</v>
      </c>
      <c r="U489" s="25"/>
      <c r="V489" s="26"/>
      <c r="W489" s="26"/>
      <c r="X489" s="26"/>
      <c r="Y489" s="28"/>
      <c r="Z489" s="32"/>
    </row>
    <row r="490" spans="9:26" x14ac:dyDescent="0.2">
      <c r="I490" s="2"/>
      <c r="L490" s="65"/>
      <c r="N490" s="25"/>
      <c r="O490" s="26"/>
      <c r="P490" s="26"/>
      <c r="Q490" s="26"/>
      <c r="R490" s="26"/>
      <c r="S490" s="26"/>
      <c r="T490" s="26">
        <f t="shared" si="45"/>
        <v>0</v>
      </c>
      <c r="U490" s="25"/>
      <c r="V490" s="26"/>
      <c r="W490" s="26"/>
      <c r="X490" s="26"/>
      <c r="Y490" s="28"/>
      <c r="Z490" s="32"/>
    </row>
    <row r="491" spans="9:26" x14ac:dyDescent="0.2">
      <c r="I491" s="2"/>
      <c r="L491" s="65"/>
      <c r="N491" s="25"/>
      <c r="O491" s="26"/>
      <c r="P491" s="26"/>
      <c r="Q491" s="26"/>
      <c r="R491" s="26"/>
      <c r="S491" s="26"/>
      <c r="T491" s="26">
        <f t="shared" si="45"/>
        <v>0</v>
      </c>
      <c r="U491" s="25"/>
      <c r="V491" s="26"/>
      <c r="W491" s="26"/>
      <c r="X491" s="26"/>
      <c r="Y491" s="28"/>
      <c r="Z491" s="32"/>
    </row>
    <row r="492" spans="9:26" x14ac:dyDescent="0.2">
      <c r="I492" s="2"/>
      <c r="L492" s="65"/>
      <c r="N492" s="25"/>
      <c r="O492" s="26"/>
      <c r="P492" s="26"/>
      <c r="Q492" s="26"/>
      <c r="R492" s="26"/>
      <c r="S492" s="26"/>
      <c r="T492" s="26">
        <f t="shared" si="45"/>
        <v>0</v>
      </c>
      <c r="U492" s="25"/>
      <c r="V492" s="26"/>
      <c r="W492" s="26"/>
      <c r="X492" s="26"/>
      <c r="Y492" s="28"/>
      <c r="Z492" s="32"/>
    </row>
    <row r="493" spans="9:26" x14ac:dyDescent="0.2">
      <c r="I493" s="2"/>
      <c r="L493" s="65"/>
      <c r="N493" s="25"/>
      <c r="O493" s="26"/>
      <c r="P493" s="26"/>
      <c r="Q493" s="26"/>
      <c r="R493" s="26"/>
      <c r="S493" s="26"/>
      <c r="T493" s="26">
        <f t="shared" si="45"/>
        <v>0</v>
      </c>
      <c r="U493" s="25"/>
      <c r="V493" s="26"/>
      <c r="W493" s="26"/>
      <c r="X493" s="26"/>
      <c r="Y493" s="28"/>
      <c r="Z493" s="32"/>
    </row>
    <row r="494" spans="9:26" x14ac:dyDescent="0.2">
      <c r="I494" s="2"/>
      <c r="L494" s="65"/>
      <c r="N494" s="25"/>
      <c r="O494" s="26"/>
      <c r="P494" s="26"/>
      <c r="Q494" s="26"/>
      <c r="R494" s="26"/>
      <c r="S494" s="26"/>
      <c r="T494" s="26">
        <f t="shared" si="45"/>
        <v>0</v>
      </c>
      <c r="U494" s="25"/>
      <c r="V494" s="26"/>
      <c r="W494" s="26"/>
      <c r="X494" s="26"/>
      <c r="Y494" s="28"/>
      <c r="Z494" s="32"/>
    </row>
    <row r="495" spans="9:26" x14ac:dyDescent="0.2">
      <c r="I495" s="2"/>
      <c r="L495" s="65"/>
      <c r="N495" s="25"/>
      <c r="O495" s="26"/>
      <c r="P495" s="26"/>
      <c r="Q495" s="26"/>
      <c r="R495" s="26"/>
      <c r="S495" s="26"/>
      <c r="T495" s="26">
        <f t="shared" si="45"/>
        <v>0</v>
      </c>
      <c r="U495" s="25"/>
      <c r="V495" s="26"/>
      <c r="W495" s="26"/>
      <c r="X495" s="26"/>
      <c r="Y495" s="28"/>
      <c r="Z495" s="32"/>
    </row>
    <row r="496" spans="9:26" x14ac:dyDescent="0.2">
      <c r="I496" s="2"/>
      <c r="L496" s="65"/>
      <c r="N496" s="25"/>
      <c r="O496" s="26"/>
      <c r="P496" s="26"/>
      <c r="Q496" s="26"/>
      <c r="R496" s="26"/>
      <c r="S496" s="26"/>
      <c r="T496" s="26">
        <f t="shared" si="45"/>
        <v>0</v>
      </c>
      <c r="U496" s="25"/>
      <c r="V496" s="26"/>
      <c r="W496" s="26"/>
      <c r="X496" s="26"/>
      <c r="Y496" s="28"/>
      <c r="Z496" s="32"/>
    </row>
    <row r="497" spans="9:26" x14ac:dyDescent="0.2">
      <c r="I497" s="2"/>
      <c r="L497" s="65"/>
      <c r="N497" s="25"/>
      <c r="O497" s="26"/>
      <c r="P497" s="26"/>
      <c r="Q497" s="26"/>
      <c r="R497" s="26"/>
      <c r="S497" s="26"/>
      <c r="T497" s="26">
        <f t="shared" si="45"/>
        <v>0</v>
      </c>
      <c r="U497" s="25"/>
      <c r="V497" s="26"/>
      <c r="W497" s="26"/>
      <c r="X497" s="26"/>
      <c r="Y497" s="28"/>
      <c r="Z497" s="32"/>
    </row>
    <row r="498" spans="9:26" x14ac:dyDescent="0.2">
      <c r="I498" s="2"/>
      <c r="L498" s="65"/>
      <c r="N498" s="25"/>
      <c r="O498" s="26"/>
      <c r="P498" s="26"/>
      <c r="Q498" s="26"/>
      <c r="R498" s="26"/>
      <c r="S498" s="26"/>
      <c r="T498" s="26">
        <f t="shared" si="45"/>
        <v>0</v>
      </c>
      <c r="U498" s="25"/>
      <c r="V498" s="26"/>
      <c r="W498" s="26"/>
      <c r="X498" s="26"/>
      <c r="Y498" s="28"/>
      <c r="Z498" s="32"/>
    </row>
    <row r="499" spans="9:26" x14ac:dyDescent="0.2">
      <c r="I499" s="2"/>
      <c r="L499" s="65"/>
      <c r="N499" s="25"/>
      <c r="O499" s="26"/>
      <c r="P499" s="26"/>
      <c r="Q499" s="26"/>
      <c r="R499" s="26"/>
      <c r="S499" s="26"/>
      <c r="T499" s="26">
        <f t="shared" si="45"/>
        <v>0</v>
      </c>
      <c r="U499" s="25"/>
      <c r="V499" s="26"/>
      <c r="W499" s="26"/>
      <c r="X499" s="26"/>
      <c r="Y499" s="28"/>
      <c r="Z499" s="32"/>
    </row>
    <row r="500" spans="9:26" x14ac:dyDescent="0.2">
      <c r="I500" s="2"/>
      <c r="L500" s="65"/>
      <c r="N500" s="25"/>
      <c r="O500" s="26"/>
      <c r="P500" s="26"/>
      <c r="Q500" s="26"/>
      <c r="R500" s="26"/>
      <c r="S500" s="26"/>
      <c r="T500" s="26">
        <f t="shared" si="45"/>
        <v>0</v>
      </c>
      <c r="U500" s="25"/>
      <c r="V500" s="26"/>
      <c r="W500" s="26"/>
      <c r="X500" s="26"/>
      <c r="Y500" s="28"/>
      <c r="Z500" s="32"/>
    </row>
  </sheetData>
  <sheetProtection algorithmName="SHA-512" hashValue="Z0rgtpnWHqtBN21Xio5zcD/JpomSPIh/ZDWyQboV15NZpBycxx/WOn2eyVQkb4Rlz4Ras4m26rKzQkkLEBi9tQ==" saltValue="vZ0CCHZOf42H4sjV2OiSmg==" spinCount="100000" sheet="1" objects="1" scenarios="1"/>
  <sortState xmlns:xlrd2="http://schemas.microsoft.com/office/spreadsheetml/2017/richdata2" ref="A5:AA283">
    <sortCondition ref="A5:A283"/>
    <sortCondition ref="J5:J283"/>
  </sortState>
  <mergeCells count="6">
    <mergeCell ref="U3:Y3"/>
    <mergeCell ref="A1:D1"/>
    <mergeCell ref="A2:D2"/>
    <mergeCell ref="A3:I3"/>
    <mergeCell ref="N3:T3"/>
    <mergeCell ref="J3:M3"/>
  </mergeCells>
  <pageMargins left="0.7" right="0.7" top="0.75" bottom="0.75" header="0.3" footer="0.3"/>
  <pageSetup scale="10" orientation="landscape" r:id="rId1"/>
  <rowBreaks count="2" manualBreakCount="2">
    <brk id="316" max="16383" man="1"/>
    <brk id="344" max="25" man="1"/>
  </rowBreaks>
  <ignoredErrors>
    <ignoredError sqref="F19" formula="1"/>
  </ignoredErrors>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271"/>
  <sheetViews>
    <sheetView topLeftCell="A1044" zoomScale="90" zoomScaleNormal="90" workbookViewId="0">
      <pane xSplit="1" topLeftCell="B1" activePane="topRight" state="frozen"/>
      <selection pane="topRight" activeCell="A47" sqref="A47"/>
    </sheetView>
  </sheetViews>
  <sheetFormatPr defaultRowHeight="15" x14ac:dyDescent="0.25"/>
  <cols>
    <col min="1" max="1" width="178" customWidth="1"/>
    <col min="2" max="2" width="14.85546875" customWidth="1"/>
    <col min="3" max="3" width="14" customWidth="1"/>
    <col min="4" max="4" width="15.7109375" customWidth="1"/>
    <col min="5" max="5" width="12.7109375" customWidth="1"/>
    <col min="6" max="6" width="14.140625" customWidth="1"/>
    <col min="7" max="7" width="14.5703125" customWidth="1"/>
    <col min="8" max="8" width="12.85546875" customWidth="1"/>
    <col min="9" max="9" width="15.42578125" customWidth="1"/>
    <col min="10" max="10" width="10.5703125" customWidth="1"/>
    <col min="11" max="11" width="14.28515625" customWidth="1"/>
    <col min="12" max="12" width="15" customWidth="1"/>
    <col min="13" max="13" width="13.7109375" customWidth="1"/>
    <col min="14" max="14" width="9.85546875" customWidth="1"/>
    <col min="15" max="15" width="12.42578125" customWidth="1"/>
    <col min="16" max="16" width="13.28515625" customWidth="1"/>
    <col min="17" max="17" width="16.7109375" customWidth="1"/>
  </cols>
  <sheetData>
    <row r="1" spans="1:16" ht="28.5" customHeight="1" x14ac:dyDescent="0.45">
      <c r="A1" s="91" t="s">
        <v>171</v>
      </c>
      <c r="B1" s="91"/>
      <c r="C1" s="91"/>
      <c r="D1" s="91"/>
      <c r="E1" s="91"/>
      <c r="F1" s="91"/>
    </row>
    <row r="2" spans="1:16" ht="24" customHeight="1" x14ac:dyDescent="0.4">
      <c r="A2" s="92" t="s">
        <v>1213</v>
      </c>
      <c r="B2" s="92"/>
      <c r="C2" s="92"/>
      <c r="D2" s="92"/>
      <c r="E2" s="92"/>
      <c r="F2" s="92"/>
    </row>
    <row r="3" spans="1:16" ht="57" customHeight="1" x14ac:dyDescent="0.25">
      <c r="A3" s="93" t="s">
        <v>635</v>
      </c>
      <c r="B3" s="93"/>
      <c r="C3" s="93"/>
      <c r="D3" s="93"/>
      <c r="E3" s="93"/>
      <c r="F3" s="93"/>
    </row>
    <row r="4" spans="1:16" ht="15.75" x14ac:dyDescent="0.25">
      <c r="A4" s="7" t="s">
        <v>165</v>
      </c>
      <c r="B4" t="s">
        <v>104</v>
      </c>
      <c r="C4" s="89" t="s">
        <v>167</v>
      </c>
      <c r="D4" s="89"/>
      <c r="E4" s="89"/>
      <c r="F4" s="89"/>
    </row>
    <row r="5" spans="1:16" ht="15.75" x14ac:dyDescent="0.25">
      <c r="A5" s="7" t="s">
        <v>17</v>
      </c>
      <c r="B5" t="s">
        <v>104</v>
      </c>
      <c r="C5" s="89" t="s">
        <v>170</v>
      </c>
      <c r="D5" s="89"/>
      <c r="E5" s="89"/>
      <c r="F5" s="89"/>
    </row>
    <row r="6" spans="1:16" ht="15.75" x14ac:dyDescent="0.25">
      <c r="A6" s="7" t="s">
        <v>164</v>
      </c>
      <c r="B6" t="s">
        <v>104</v>
      </c>
      <c r="C6" s="89" t="s">
        <v>166</v>
      </c>
      <c r="D6" s="89"/>
      <c r="E6" s="89"/>
      <c r="F6" s="89"/>
    </row>
    <row r="7" spans="1:16" s="29" customFormat="1" ht="24" customHeight="1" x14ac:dyDescent="0.25">
      <c r="A7" s="90" t="s">
        <v>169</v>
      </c>
      <c r="B7" s="90"/>
      <c r="C7" s="90"/>
      <c r="D7" s="90"/>
      <c r="E7" s="90"/>
    </row>
    <row r="8" spans="1:16" s="11" customFormat="1" ht="63" x14ac:dyDescent="0.25">
      <c r="A8" s="10" t="s">
        <v>636</v>
      </c>
      <c r="B8" s="12" t="s">
        <v>168</v>
      </c>
      <c r="C8" s="12" t="s">
        <v>741</v>
      </c>
      <c r="D8" s="12" t="s">
        <v>109</v>
      </c>
      <c r="E8" s="12" t="s">
        <v>115</v>
      </c>
      <c r="F8" s="12" t="s">
        <v>105</v>
      </c>
      <c r="G8" s="12" t="s">
        <v>116</v>
      </c>
      <c r="H8" s="12" t="s">
        <v>106</v>
      </c>
      <c r="I8" s="12" t="s">
        <v>117</v>
      </c>
      <c r="J8" s="12" t="s">
        <v>118</v>
      </c>
      <c r="K8" s="12" t="s">
        <v>119</v>
      </c>
      <c r="L8" s="12" t="s">
        <v>107</v>
      </c>
      <c r="M8" s="12" t="s">
        <v>108</v>
      </c>
      <c r="N8" s="12" t="s">
        <v>120</v>
      </c>
      <c r="O8" s="12" t="s">
        <v>121</v>
      </c>
      <c r="P8" s="12" t="s">
        <v>122</v>
      </c>
    </row>
    <row r="9" spans="1:16" x14ac:dyDescent="0.25">
      <c r="A9" s="8" t="s">
        <v>737</v>
      </c>
      <c r="B9" s="13"/>
      <c r="C9" s="33"/>
      <c r="D9" s="14"/>
      <c r="E9" s="14"/>
      <c r="F9" s="15"/>
      <c r="G9" s="14"/>
      <c r="H9" s="14"/>
      <c r="I9" s="14"/>
      <c r="J9" s="14"/>
      <c r="K9" s="14"/>
      <c r="L9" s="14"/>
      <c r="M9" s="14"/>
      <c r="N9" s="14"/>
      <c r="O9" s="14"/>
      <c r="P9" s="14"/>
    </row>
    <row r="10" spans="1:16" x14ac:dyDescent="0.25">
      <c r="A10" s="16" t="s">
        <v>496</v>
      </c>
      <c r="B10" s="13"/>
      <c r="C10" s="33"/>
      <c r="D10" s="14"/>
      <c r="E10" s="14"/>
      <c r="F10" s="15"/>
      <c r="G10" s="14"/>
      <c r="H10" s="14"/>
      <c r="I10" s="14"/>
      <c r="J10" s="14"/>
      <c r="K10" s="14"/>
      <c r="L10" s="14"/>
      <c r="M10" s="14"/>
      <c r="N10" s="14"/>
      <c r="O10" s="14"/>
      <c r="P10" s="14"/>
    </row>
    <row r="11" spans="1:16" x14ac:dyDescent="0.25">
      <c r="A11" s="18">
        <v>44741</v>
      </c>
      <c r="B11" s="13">
        <v>44728</v>
      </c>
      <c r="C11" s="33"/>
      <c r="D11" s="14">
        <v>1600000</v>
      </c>
      <c r="E11" s="14">
        <v>24125</v>
      </c>
      <c r="F11" s="15">
        <v>0</v>
      </c>
      <c r="G11" s="14">
        <v>0</v>
      </c>
      <c r="H11" s="14">
        <v>20230</v>
      </c>
      <c r="I11" s="14">
        <v>0</v>
      </c>
      <c r="J11" s="14">
        <v>0</v>
      </c>
      <c r="K11" s="14">
        <v>44355</v>
      </c>
      <c r="L11" s="14">
        <v>24125</v>
      </c>
      <c r="M11" s="14">
        <v>0</v>
      </c>
      <c r="N11" s="14">
        <v>1005</v>
      </c>
      <c r="O11" s="14">
        <v>0</v>
      </c>
      <c r="P11" s="14">
        <v>7425</v>
      </c>
    </row>
    <row r="12" spans="1:16" x14ac:dyDescent="0.25">
      <c r="A12" s="8" t="s">
        <v>894</v>
      </c>
      <c r="B12" s="13"/>
      <c r="C12" s="33"/>
      <c r="D12" s="14"/>
      <c r="E12" s="14"/>
      <c r="F12" s="15"/>
      <c r="G12" s="14"/>
      <c r="H12" s="14"/>
      <c r="I12" s="14"/>
      <c r="J12" s="14"/>
      <c r="K12" s="14"/>
      <c r="L12" s="14"/>
      <c r="M12" s="14"/>
      <c r="N12" s="14"/>
      <c r="O12" s="14"/>
      <c r="P12" s="14"/>
    </row>
    <row r="13" spans="1:16" x14ac:dyDescent="0.25">
      <c r="A13" s="16" t="s">
        <v>771</v>
      </c>
      <c r="B13" s="13"/>
      <c r="C13" s="33"/>
      <c r="D13" s="14"/>
      <c r="E13" s="14"/>
      <c r="F13" s="15"/>
      <c r="G13" s="14"/>
      <c r="H13" s="14"/>
      <c r="I13" s="14"/>
      <c r="J13" s="14"/>
      <c r="K13" s="14"/>
      <c r="L13" s="14"/>
      <c r="M13" s="14"/>
      <c r="N13" s="14"/>
      <c r="O13" s="14"/>
      <c r="P13" s="14"/>
    </row>
    <row r="14" spans="1:16" x14ac:dyDescent="0.25">
      <c r="A14" s="18">
        <v>44546</v>
      </c>
      <c r="B14" s="13">
        <v>44273</v>
      </c>
      <c r="C14" s="33"/>
      <c r="D14" s="14">
        <v>1855000</v>
      </c>
      <c r="E14" s="14">
        <v>27038</v>
      </c>
      <c r="F14" s="15">
        <v>10000</v>
      </c>
      <c r="G14" s="14">
        <v>0</v>
      </c>
      <c r="H14" s="14">
        <v>15639</v>
      </c>
      <c r="I14" s="14">
        <v>0</v>
      </c>
      <c r="J14" s="14">
        <v>0</v>
      </c>
      <c r="K14" s="14">
        <v>52677</v>
      </c>
      <c r="L14" s="14">
        <v>27038</v>
      </c>
      <c r="M14" s="14">
        <v>0</v>
      </c>
      <c r="N14" s="14">
        <v>1138</v>
      </c>
      <c r="O14" s="14">
        <v>0</v>
      </c>
      <c r="P14" s="14">
        <v>7500</v>
      </c>
    </row>
    <row r="15" spans="1:16" x14ac:dyDescent="0.25">
      <c r="A15" s="8" t="s">
        <v>895</v>
      </c>
      <c r="B15" s="13"/>
      <c r="C15" s="33"/>
      <c r="D15" s="14"/>
      <c r="E15" s="14"/>
      <c r="F15" s="15"/>
      <c r="G15" s="14"/>
      <c r="H15" s="14"/>
      <c r="I15" s="14"/>
      <c r="J15" s="14"/>
      <c r="K15" s="14"/>
      <c r="L15" s="14"/>
      <c r="M15" s="14"/>
      <c r="N15" s="14"/>
      <c r="O15" s="14"/>
      <c r="P15" s="14"/>
    </row>
    <row r="16" spans="1:16" x14ac:dyDescent="0.25">
      <c r="A16" s="16" t="s">
        <v>847</v>
      </c>
      <c r="B16" s="13"/>
      <c r="C16" s="33"/>
      <c r="D16" s="14"/>
      <c r="E16" s="14"/>
      <c r="F16" s="15"/>
      <c r="G16" s="14"/>
      <c r="H16" s="14"/>
      <c r="I16" s="14"/>
      <c r="J16" s="14"/>
      <c r="K16" s="14"/>
      <c r="L16" s="14"/>
      <c r="M16" s="14"/>
      <c r="N16" s="14"/>
      <c r="O16" s="14"/>
      <c r="P16" s="14"/>
    </row>
    <row r="17" spans="1:16" x14ac:dyDescent="0.25">
      <c r="A17" s="18">
        <v>44546</v>
      </c>
      <c r="B17" s="13">
        <v>44273</v>
      </c>
      <c r="C17" s="33"/>
      <c r="D17" s="14">
        <v>5265000</v>
      </c>
      <c r="E17" s="14">
        <v>44070</v>
      </c>
      <c r="F17" s="15">
        <v>26325</v>
      </c>
      <c r="G17" s="14">
        <v>0</v>
      </c>
      <c r="H17" s="14">
        <v>23171</v>
      </c>
      <c r="I17" s="14">
        <v>0</v>
      </c>
      <c r="J17" s="14">
        <v>0</v>
      </c>
      <c r="K17" s="14">
        <v>93566</v>
      </c>
      <c r="L17" s="14">
        <v>41070</v>
      </c>
      <c r="M17" s="14">
        <v>0</v>
      </c>
      <c r="N17" s="14">
        <v>3171</v>
      </c>
      <c r="O17" s="14">
        <v>0</v>
      </c>
      <c r="P17" s="14">
        <v>15000</v>
      </c>
    </row>
    <row r="18" spans="1:16" x14ac:dyDescent="0.25">
      <c r="A18" s="8" t="s">
        <v>1280</v>
      </c>
      <c r="B18" s="13"/>
      <c r="C18" s="33"/>
      <c r="D18" s="14"/>
      <c r="E18" s="14"/>
      <c r="F18" s="15"/>
      <c r="G18" s="14"/>
      <c r="H18" s="14"/>
      <c r="I18" s="14"/>
      <c r="J18" s="14"/>
      <c r="K18" s="14"/>
      <c r="L18" s="14"/>
      <c r="M18" s="14"/>
      <c r="N18" s="14"/>
      <c r="O18" s="14"/>
      <c r="P18" s="14"/>
    </row>
    <row r="19" spans="1:16" x14ac:dyDescent="0.25">
      <c r="A19" s="16" t="s">
        <v>1180</v>
      </c>
      <c r="B19" s="13"/>
      <c r="C19" s="33"/>
      <c r="D19" s="14"/>
      <c r="E19" s="14"/>
      <c r="F19" s="15"/>
      <c r="G19" s="14"/>
      <c r="H19" s="14"/>
      <c r="I19" s="14"/>
      <c r="J19" s="14"/>
      <c r="K19" s="14"/>
      <c r="L19" s="14"/>
      <c r="M19" s="14"/>
      <c r="N19" s="14"/>
      <c r="O19" s="14"/>
      <c r="P19" s="14"/>
    </row>
    <row r="20" spans="1:16" x14ac:dyDescent="0.25">
      <c r="A20" s="18">
        <v>45342</v>
      </c>
      <c r="B20" s="13">
        <v>45246</v>
      </c>
      <c r="C20" s="33"/>
      <c r="D20" s="14">
        <v>500000</v>
      </c>
      <c r="E20" s="14">
        <v>8575</v>
      </c>
      <c r="F20" s="15">
        <v>0</v>
      </c>
      <c r="G20" s="14">
        <v>0</v>
      </c>
      <c r="H20" s="14">
        <v>1825</v>
      </c>
      <c r="I20" s="14">
        <v>0</v>
      </c>
      <c r="J20" s="14">
        <v>0</v>
      </c>
      <c r="K20" s="14">
        <v>10400</v>
      </c>
      <c r="L20" s="14">
        <v>8575</v>
      </c>
      <c r="M20" s="14">
        <v>0</v>
      </c>
      <c r="N20" s="14">
        <v>325</v>
      </c>
      <c r="O20" s="14">
        <v>0</v>
      </c>
      <c r="P20" s="14">
        <v>0</v>
      </c>
    </row>
    <row r="21" spans="1:16" x14ac:dyDescent="0.25">
      <c r="A21" s="8" t="s">
        <v>896</v>
      </c>
      <c r="B21" s="13"/>
      <c r="C21" s="33"/>
      <c r="D21" s="14"/>
      <c r="E21" s="14"/>
      <c r="F21" s="15"/>
      <c r="G21" s="14"/>
      <c r="H21" s="14"/>
      <c r="I21" s="14"/>
      <c r="J21" s="14"/>
      <c r="K21" s="14"/>
      <c r="L21" s="14"/>
      <c r="M21" s="14"/>
      <c r="N21" s="14"/>
      <c r="O21" s="14"/>
      <c r="P21" s="14"/>
    </row>
    <row r="22" spans="1:16" x14ac:dyDescent="0.25">
      <c r="A22" s="16" t="s">
        <v>811</v>
      </c>
      <c r="B22" s="13"/>
      <c r="C22" s="33"/>
      <c r="D22" s="14"/>
      <c r="E22" s="14"/>
      <c r="F22" s="15"/>
      <c r="G22" s="14"/>
      <c r="H22" s="14"/>
      <c r="I22" s="14"/>
      <c r="J22" s="14"/>
      <c r="K22" s="14"/>
      <c r="L22" s="14"/>
      <c r="M22" s="14"/>
      <c r="N22" s="14"/>
      <c r="O22" s="14"/>
      <c r="P22" s="14"/>
    </row>
    <row r="23" spans="1:16" x14ac:dyDescent="0.25">
      <c r="A23" s="18">
        <v>44707</v>
      </c>
      <c r="B23" s="13">
        <v>44700</v>
      </c>
      <c r="C23" s="33"/>
      <c r="D23" s="14">
        <v>150000</v>
      </c>
      <c r="E23" s="14">
        <v>3750</v>
      </c>
      <c r="F23" s="15">
        <v>0</v>
      </c>
      <c r="G23" s="14">
        <v>0</v>
      </c>
      <c r="H23" s="14">
        <v>350</v>
      </c>
      <c r="I23" s="14">
        <v>0</v>
      </c>
      <c r="J23" s="14">
        <v>0</v>
      </c>
      <c r="K23" s="14">
        <v>4100</v>
      </c>
      <c r="L23" s="14">
        <v>3750</v>
      </c>
      <c r="M23" s="14">
        <v>0</v>
      </c>
      <c r="N23" s="14">
        <v>100</v>
      </c>
      <c r="O23" s="14">
        <v>0</v>
      </c>
      <c r="P23" s="14">
        <v>0</v>
      </c>
    </row>
    <row r="24" spans="1:16" x14ac:dyDescent="0.25">
      <c r="A24" s="8" t="s">
        <v>411</v>
      </c>
      <c r="B24" s="13"/>
      <c r="C24" s="33"/>
      <c r="D24" s="14"/>
      <c r="E24" s="14"/>
      <c r="F24" s="15"/>
      <c r="G24" s="14"/>
      <c r="H24" s="14"/>
      <c r="I24" s="14"/>
      <c r="J24" s="14"/>
      <c r="K24" s="14"/>
      <c r="L24" s="14"/>
      <c r="M24" s="14"/>
      <c r="N24" s="14"/>
      <c r="O24" s="14"/>
      <c r="P24" s="14"/>
    </row>
    <row r="25" spans="1:16" x14ac:dyDescent="0.25">
      <c r="A25" s="16" t="s">
        <v>330</v>
      </c>
      <c r="B25" s="13"/>
      <c r="C25" s="33"/>
      <c r="D25" s="14"/>
      <c r="E25" s="14"/>
      <c r="F25" s="15"/>
      <c r="G25" s="14"/>
      <c r="H25" s="14"/>
      <c r="I25" s="14"/>
      <c r="J25" s="14"/>
      <c r="K25" s="14"/>
      <c r="L25" s="14"/>
      <c r="M25" s="14"/>
      <c r="N25" s="14"/>
      <c r="O25" s="14"/>
      <c r="P25" s="14"/>
    </row>
    <row r="26" spans="1:16" x14ac:dyDescent="0.25">
      <c r="A26" s="18">
        <v>44434</v>
      </c>
      <c r="B26" s="13">
        <v>44273</v>
      </c>
      <c r="C26" s="33"/>
      <c r="D26" s="14">
        <v>3350000</v>
      </c>
      <c r="E26" s="14">
        <v>45277</v>
      </c>
      <c r="F26" s="15">
        <v>0</v>
      </c>
      <c r="G26" s="14">
        <v>0</v>
      </c>
      <c r="H26" s="14">
        <v>4535</v>
      </c>
      <c r="I26" s="14">
        <v>350000</v>
      </c>
      <c r="J26" s="14">
        <v>0</v>
      </c>
      <c r="K26" s="14">
        <v>399812</v>
      </c>
      <c r="L26" s="14">
        <v>33092</v>
      </c>
      <c r="M26" s="14">
        <v>0</v>
      </c>
      <c r="N26" s="14">
        <v>2035</v>
      </c>
      <c r="O26" s="14">
        <v>0</v>
      </c>
      <c r="P26" s="14">
        <v>0</v>
      </c>
    </row>
    <row r="27" spans="1:16" x14ac:dyDescent="0.25">
      <c r="A27" s="8" t="s">
        <v>1281</v>
      </c>
      <c r="B27" s="13"/>
      <c r="C27" s="33"/>
      <c r="D27" s="14"/>
      <c r="E27" s="14"/>
      <c r="F27" s="15"/>
      <c r="G27" s="14"/>
      <c r="H27" s="14"/>
      <c r="I27" s="14"/>
      <c r="J27" s="14"/>
      <c r="K27" s="14"/>
      <c r="L27" s="14"/>
      <c r="M27" s="14"/>
      <c r="N27" s="14"/>
      <c r="O27" s="14"/>
      <c r="P27" s="14"/>
    </row>
    <row r="28" spans="1:16" x14ac:dyDescent="0.25">
      <c r="A28" s="16" t="s">
        <v>1268</v>
      </c>
      <c r="B28" s="13"/>
      <c r="C28" s="33"/>
      <c r="D28" s="14"/>
      <c r="E28" s="14"/>
      <c r="F28" s="15"/>
      <c r="G28" s="14"/>
      <c r="H28" s="14"/>
      <c r="I28" s="14"/>
      <c r="J28" s="14"/>
      <c r="K28" s="14"/>
      <c r="L28" s="14"/>
      <c r="M28" s="14"/>
      <c r="N28" s="14"/>
      <c r="O28" s="14"/>
      <c r="P28" s="14"/>
    </row>
    <row r="29" spans="1:16" x14ac:dyDescent="0.25">
      <c r="A29" s="18">
        <v>45463</v>
      </c>
      <c r="B29" s="13">
        <v>45428</v>
      </c>
      <c r="C29" s="33"/>
      <c r="D29" s="14">
        <v>663200</v>
      </c>
      <c r="E29" s="14">
        <v>11768</v>
      </c>
      <c r="F29" s="15">
        <v>0</v>
      </c>
      <c r="G29" s="14">
        <v>0</v>
      </c>
      <c r="H29" s="14">
        <v>1423</v>
      </c>
      <c r="I29" s="14">
        <v>0</v>
      </c>
      <c r="J29" s="14">
        <v>0</v>
      </c>
      <c r="K29" s="14">
        <v>13191</v>
      </c>
      <c r="L29" s="14">
        <v>10868</v>
      </c>
      <c r="M29" s="14">
        <v>0</v>
      </c>
      <c r="N29" s="14">
        <v>423</v>
      </c>
      <c r="O29" s="14">
        <v>0</v>
      </c>
      <c r="P29" s="14">
        <v>0</v>
      </c>
    </row>
    <row r="30" spans="1:16" x14ac:dyDescent="0.25">
      <c r="A30" s="8" t="s">
        <v>693</v>
      </c>
      <c r="B30" s="13"/>
      <c r="C30" s="33"/>
      <c r="D30" s="14"/>
      <c r="E30" s="14"/>
      <c r="F30" s="15"/>
      <c r="G30" s="14"/>
      <c r="H30" s="14"/>
      <c r="I30" s="14"/>
      <c r="J30" s="14"/>
      <c r="K30" s="14"/>
      <c r="L30" s="14"/>
      <c r="M30" s="14"/>
      <c r="N30" s="14"/>
      <c r="O30" s="14"/>
      <c r="P30" s="14"/>
    </row>
    <row r="31" spans="1:16" x14ac:dyDescent="0.25">
      <c r="A31" s="16" t="s">
        <v>460</v>
      </c>
      <c r="B31" s="13"/>
      <c r="C31" s="33"/>
      <c r="D31" s="14"/>
      <c r="E31" s="14"/>
      <c r="F31" s="15"/>
      <c r="G31" s="14"/>
      <c r="H31" s="14"/>
      <c r="I31" s="14"/>
      <c r="J31" s="14"/>
      <c r="K31" s="14"/>
      <c r="L31" s="14"/>
      <c r="M31" s="14"/>
      <c r="N31" s="14"/>
      <c r="O31" s="14"/>
      <c r="P31" s="14"/>
    </row>
    <row r="32" spans="1:16" x14ac:dyDescent="0.25">
      <c r="A32" s="18">
        <v>44692</v>
      </c>
      <c r="B32" s="13">
        <v>44612</v>
      </c>
      <c r="C32" s="33"/>
      <c r="D32" s="14">
        <v>40000000</v>
      </c>
      <c r="E32" s="14">
        <v>270756</v>
      </c>
      <c r="F32" s="15">
        <v>980000</v>
      </c>
      <c r="G32" s="14">
        <v>0</v>
      </c>
      <c r="H32" s="14">
        <v>443683</v>
      </c>
      <c r="I32" s="14">
        <v>0</v>
      </c>
      <c r="J32" s="14">
        <v>0</v>
      </c>
      <c r="K32" s="14">
        <v>1694439</v>
      </c>
      <c r="L32" s="14">
        <v>127240</v>
      </c>
      <c r="M32" s="14">
        <v>93516</v>
      </c>
      <c r="N32" s="14">
        <v>61550</v>
      </c>
      <c r="O32" s="14">
        <v>0</v>
      </c>
      <c r="P32" s="14">
        <v>280000</v>
      </c>
    </row>
    <row r="33" spans="1:16" x14ac:dyDescent="0.25">
      <c r="A33" s="8" t="s">
        <v>1282</v>
      </c>
      <c r="B33" s="13"/>
      <c r="C33" s="33"/>
      <c r="D33" s="14"/>
      <c r="E33" s="14"/>
      <c r="F33" s="15"/>
      <c r="G33" s="14"/>
      <c r="H33" s="14"/>
      <c r="I33" s="14"/>
      <c r="J33" s="14"/>
      <c r="K33" s="14"/>
      <c r="L33" s="14"/>
      <c r="M33" s="14"/>
      <c r="N33" s="14"/>
      <c r="O33" s="14"/>
      <c r="P33" s="14"/>
    </row>
    <row r="34" spans="1:16" x14ac:dyDescent="0.25">
      <c r="A34" s="16" t="s">
        <v>1229</v>
      </c>
      <c r="B34" s="13"/>
      <c r="C34" s="33"/>
      <c r="D34" s="14"/>
      <c r="E34" s="14"/>
      <c r="F34" s="15"/>
      <c r="G34" s="14"/>
      <c r="H34" s="14"/>
      <c r="I34" s="14"/>
      <c r="J34" s="14"/>
      <c r="K34" s="14"/>
      <c r="L34" s="14"/>
      <c r="M34" s="14"/>
      <c r="N34" s="14"/>
      <c r="O34" s="14"/>
      <c r="P34" s="14"/>
    </row>
    <row r="35" spans="1:16" x14ac:dyDescent="0.25">
      <c r="A35" s="18">
        <v>45244</v>
      </c>
      <c r="B35" s="13">
        <v>45218</v>
      </c>
      <c r="C35" s="33"/>
      <c r="D35" s="14">
        <v>3200000</v>
      </c>
      <c r="E35" s="14">
        <v>52219</v>
      </c>
      <c r="F35" s="15">
        <v>0</v>
      </c>
      <c r="G35" s="14">
        <v>0</v>
      </c>
      <c r="H35" s="14">
        <v>50495</v>
      </c>
      <c r="I35" s="14">
        <v>0</v>
      </c>
      <c r="J35" s="14">
        <v>0</v>
      </c>
      <c r="K35" s="14">
        <v>102714</v>
      </c>
      <c r="L35" s="14">
        <v>32719</v>
      </c>
      <c r="M35" s="14">
        <v>0</v>
      </c>
      <c r="N35" s="14">
        <v>1945</v>
      </c>
      <c r="O35" s="14">
        <v>0</v>
      </c>
      <c r="P35" s="14">
        <v>13500</v>
      </c>
    </row>
    <row r="36" spans="1:16" x14ac:dyDescent="0.25">
      <c r="A36" s="16" t="s">
        <v>1241</v>
      </c>
      <c r="B36" s="13"/>
      <c r="C36" s="33"/>
      <c r="D36" s="14"/>
      <c r="E36" s="14"/>
      <c r="F36" s="15"/>
      <c r="G36" s="14"/>
      <c r="H36" s="14"/>
      <c r="I36" s="14"/>
      <c r="J36" s="14"/>
      <c r="K36" s="14"/>
      <c r="L36" s="14"/>
      <c r="M36" s="14"/>
      <c r="N36" s="14"/>
      <c r="O36" s="14"/>
      <c r="P36" s="14"/>
    </row>
    <row r="37" spans="1:16" hidden="1" x14ac:dyDescent="0.25">
      <c r="A37" s="18">
        <v>45435</v>
      </c>
      <c r="B37" s="13">
        <v>45218</v>
      </c>
      <c r="C37" s="33"/>
      <c r="D37" s="14">
        <v>1000000</v>
      </c>
      <c r="E37" s="14">
        <v>20954</v>
      </c>
      <c r="F37" s="15">
        <v>0</v>
      </c>
      <c r="G37" s="14">
        <v>0</v>
      </c>
      <c r="H37" s="14">
        <v>1825</v>
      </c>
      <c r="I37" s="14">
        <v>0</v>
      </c>
      <c r="J37" s="14">
        <v>0</v>
      </c>
      <c r="K37" s="14">
        <v>22779</v>
      </c>
      <c r="L37" s="14">
        <v>15854</v>
      </c>
      <c r="M37" s="14">
        <v>0</v>
      </c>
      <c r="N37" s="14">
        <v>625</v>
      </c>
      <c r="O37" s="14">
        <v>0</v>
      </c>
      <c r="P37" s="14">
        <v>2600</v>
      </c>
    </row>
    <row r="38" spans="1:16" hidden="1" x14ac:dyDescent="0.25">
      <c r="A38" s="8" t="s">
        <v>464</v>
      </c>
      <c r="B38" s="13"/>
      <c r="C38" s="33"/>
      <c r="D38" s="14"/>
      <c r="E38" s="14"/>
      <c r="F38" s="15"/>
      <c r="G38" s="14"/>
      <c r="H38" s="14"/>
      <c r="I38" s="14"/>
      <c r="J38" s="14"/>
      <c r="K38" s="14"/>
      <c r="L38" s="14"/>
      <c r="M38" s="14"/>
      <c r="N38" s="14"/>
      <c r="O38" s="14"/>
      <c r="P38" s="14"/>
    </row>
    <row r="39" spans="1:16" x14ac:dyDescent="0.25">
      <c r="A39" s="16" t="s">
        <v>462</v>
      </c>
      <c r="B39" s="13"/>
      <c r="C39" s="33"/>
      <c r="D39" s="14"/>
      <c r="E39" s="14"/>
      <c r="F39" s="15"/>
      <c r="G39" s="14"/>
      <c r="H39" s="14"/>
      <c r="I39" s="14"/>
      <c r="J39" s="14"/>
      <c r="K39" s="14"/>
      <c r="L39" s="14"/>
      <c r="M39" s="14"/>
      <c r="N39" s="14"/>
      <c r="O39" s="14"/>
      <c r="P39" s="14"/>
    </row>
    <row r="40" spans="1:16" x14ac:dyDescent="0.25">
      <c r="A40" s="18">
        <v>44705</v>
      </c>
      <c r="B40" s="13">
        <v>43937</v>
      </c>
      <c r="C40" s="33"/>
      <c r="D40" s="14">
        <v>2400000</v>
      </c>
      <c r="E40" s="14">
        <v>28420</v>
      </c>
      <c r="F40" s="15">
        <v>0</v>
      </c>
      <c r="G40" s="14">
        <v>0</v>
      </c>
      <c r="H40" s="14">
        <v>1465</v>
      </c>
      <c r="I40" s="14">
        <v>0</v>
      </c>
      <c r="J40" s="14">
        <v>0</v>
      </c>
      <c r="K40" s="14">
        <v>29885</v>
      </c>
      <c r="L40" s="14">
        <v>28420</v>
      </c>
      <c r="M40" s="14">
        <v>0</v>
      </c>
      <c r="N40" s="14">
        <v>1465</v>
      </c>
      <c r="O40" s="14">
        <v>0</v>
      </c>
      <c r="P40" s="14">
        <v>0</v>
      </c>
    </row>
    <row r="41" spans="1:16" x14ac:dyDescent="0.25">
      <c r="A41" s="8" t="s">
        <v>421</v>
      </c>
      <c r="B41" s="13"/>
      <c r="C41" s="33"/>
      <c r="D41" s="14"/>
      <c r="E41" s="14"/>
      <c r="F41" s="15"/>
      <c r="G41" s="14"/>
      <c r="H41" s="14"/>
      <c r="I41" s="14"/>
      <c r="J41" s="14"/>
      <c r="K41" s="14"/>
      <c r="L41" s="14"/>
      <c r="M41" s="14"/>
      <c r="N41" s="14"/>
      <c r="O41" s="14"/>
      <c r="P41" s="14"/>
    </row>
    <row r="42" spans="1:16" x14ac:dyDescent="0.25">
      <c r="A42" s="16" t="s">
        <v>367</v>
      </c>
      <c r="B42" s="13"/>
      <c r="C42" s="33"/>
      <c r="D42" s="14"/>
      <c r="E42" s="14"/>
      <c r="F42" s="15"/>
      <c r="G42" s="14"/>
      <c r="H42" s="14"/>
      <c r="I42" s="14"/>
      <c r="J42" s="14"/>
      <c r="K42" s="14"/>
      <c r="L42" s="14"/>
      <c r="M42" s="14"/>
      <c r="N42" s="14"/>
      <c r="O42" s="14"/>
      <c r="P42" s="14"/>
    </row>
    <row r="43" spans="1:16" x14ac:dyDescent="0.25">
      <c r="A43" s="18">
        <v>44404</v>
      </c>
      <c r="B43" s="13">
        <v>44364</v>
      </c>
      <c r="C43" s="33"/>
      <c r="D43" s="14">
        <v>1000000</v>
      </c>
      <c r="E43" s="14">
        <v>15520</v>
      </c>
      <c r="F43" s="15">
        <v>0</v>
      </c>
      <c r="G43" s="14">
        <v>0</v>
      </c>
      <c r="H43" s="14">
        <v>2625</v>
      </c>
      <c r="I43" s="14">
        <v>0</v>
      </c>
      <c r="J43" s="14">
        <v>0</v>
      </c>
      <c r="K43" s="14">
        <v>18145</v>
      </c>
      <c r="L43" s="14">
        <v>15520</v>
      </c>
      <c r="M43" s="14">
        <v>0</v>
      </c>
      <c r="N43" s="14">
        <v>625</v>
      </c>
      <c r="O43" s="14">
        <v>0</v>
      </c>
      <c r="P43" s="14">
        <v>0</v>
      </c>
    </row>
    <row r="44" spans="1:16" x14ac:dyDescent="0.25">
      <c r="A44" s="8" t="s">
        <v>450</v>
      </c>
      <c r="B44" s="13"/>
      <c r="C44" s="33"/>
      <c r="D44" s="14"/>
      <c r="E44" s="14"/>
      <c r="F44" s="15"/>
      <c r="G44" s="14"/>
      <c r="H44" s="14"/>
      <c r="I44" s="14"/>
      <c r="J44" s="14"/>
      <c r="K44" s="14"/>
      <c r="L44" s="14"/>
      <c r="M44" s="14"/>
      <c r="N44" s="14"/>
      <c r="O44" s="14"/>
      <c r="P44" s="14"/>
    </row>
    <row r="45" spans="1:16" x14ac:dyDescent="0.25">
      <c r="A45" s="16" t="s">
        <v>447</v>
      </c>
      <c r="B45" s="13"/>
      <c r="C45" s="33"/>
      <c r="D45" s="14"/>
      <c r="E45" s="14"/>
      <c r="F45" s="15"/>
      <c r="G45" s="14"/>
      <c r="H45" s="14"/>
      <c r="I45" s="14"/>
      <c r="J45" s="14"/>
      <c r="K45" s="14"/>
      <c r="L45" s="14"/>
      <c r="M45" s="14"/>
      <c r="N45" s="14"/>
      <c r="O45" s="14"/>
      <c r="P45" s="14"/>
    </row>
    <row r="46" spans="1:16" x14ac:dyDescent="0.25">
      <c r="A46" s="18">
        <v>44631</v>
      </c>
      <c r="B46" s="13">
        <v>44581</v>
      </c>
      <c r="C46" s="33"/>
      <c r="D46" s="14">
        <v>15000000</v>
      </c>
      <c r="E46" s="14">
        <v>58063</v>
      </c>
      <c r="F46" s="15">
        <v>0</v>
      </c>
      <c r="G46" s="14">
        <v>0</v>
      </c>
      <c r="H46" s="14">
        <v>47975</v>
      </c>
      <c r="I46" s="14">
        <v>0</v>
      </c>
      <c r="J46" s="14">
        <v>0</v>
      </c>
      <c r="K46" s="14">
        <v>106038</v>
      </c>
      <c r="L46" s="14">
        <v>58063</v>
      </c>
      <c r="M46" s="14">
        <v>0</v>
      </c>
      <c r="N46" s="14">
        <v>8275</v>
      </c>
      <c r="O46" s="14">
        <v>0</v>
      </c>
      <c r="P46" s="14">
        <v>38100</v>
      </c>
    </row>
    <row r="47" spans="1:16" x14ac:dyDescent="0.25">
      <c r="A47" s="8" t="s">
        <v>302</v>
      </c>
      <c r="B47" s="13"/>
      <c r="C47" s="33"/>
      <c r="D47" s="14"/>
      <c r="E47" s="14"/>
      <c r="F47" s="15"/>
      <c r="G47" s="14"/>
      <c r="H47" s="14"/>
      <c r="I47" s="14"/>
      <c r="J47" s="14"/>
      <c r="K47" s="14"/>
      <c r="L47" s="14"/>
      <c r="M47" s="14"/>
      <c r="N47" s="14"/>
      <c r="O47" s="14"/>
      <c r="P47" s="14"/>
    </row>
    <row r="48" spans="1:16" x14ac:dyDescent="0.25">
      <c r="A48" s="16" t="s">
        <v>273</v>
      </c>
      <c r="B48" s="13"/>
      <c r="C48" s="33"/>
      <c r="D48" s="14"/>
      <c r="E48" s="14"/>
      <c r="F48" s="15"/>
      <c r="G48" s="14"/>
      <c r="H48" s="14"/>
      <c r="I48" s="14"/>
      <c r="J48" s="14"/>
      <c r="K48" s="14"/>
      <c r="L48" s="14"/>
      <c r="M48" s="14"/>
      <c r="N48" s="14"/>
      <c r="O48" s="14"/>
      <c r="P48" s="14"/>
    </row>
    <row r="49" spans="1:16" x14ac:dyDescent="0.25">
      <c r="A49" s="18">
        <v>44497</v>
      </c>
      <c r="B49" s="13">
        <v>44455</v>
      </c>
      <c r="C49" s="33"/>
      <c r="D49" s="14">
        <v>2745000</v>
      </c>
      <c r="E49" s="14">
        <v>51672</v>
      </c>
      <c r="F49" s="15">
        <v>27450</v>
      </c>
      <c r="G49" s="14">
        <v>20495</v>
      </c>
      <c r="H49" s="14">
        <v>7727</v>
      </c>
      <c r="I49" s="14">
        <v>0</v>
      </c>
      <c r="J49" s="14">
        <v>0</v>
      </c>
      <c r="K49" s="14">
        <v>107344</v>
      </c>
      <c r="L49" s="14">
        <v>31672</v>
      </c>
      <c r="M49" s="14">
        <v>0</v>
      </c>
      <c r="N49" s="14">
        <v>0</v>
      </c>
      <c r="O49" s="14">
        <v>0</v>
      </c>
      <c r="P49" s="14">
        <v>0</v>
      </c>
    </row>
    <row r="50" spans="1:16" x14ac:dyDescent="0.25">
      <c r="A50" s="8" t="s">
        <v>200</v>
      </c>
      <c r="B50" s="13"/>
      <c r="C50" s="33"/>
      <c r="D50" s="14"/>
      <c r="E50" s="14"/>
      <c r="F50" s="15"/>
      <c r="G50" s="14"/>
      <c r="H50" s="14"/>
      <c r="I50" s="14"/>
      <c r="J50" s="14"/>
      <c r="K50" s="14"/>
      <c r="L50" s="14"/>
      <c r="M50" s="14"/>
      <c r="N50" s="14"/>
      <c r="O50" s="14"/>
      <c r="P50" s="14"/>
    </row>
    <row r="51" spans="1:16" x14ac:dyDescent="0.25">
      <c r="A51" s="16" t="s">
        <v>173</v>
      </c>
      <c r="B51" s="13"/>
      <c r="C51" s="33"/>
      <c r="D51" s="14"/>
      <c r="E51" s="14"/>
      <c r="F51" s="15"/>
      <c r="G51" s="14"/>
      <c r="H51" s="14"/>
      <c r="I51" s="14"/>
      <c r="J51" s="14"/>
      <c r="K51" s="14"/>
      <c r="L51" s="14"/>
      <c r="M51" s="14"/>
      <c r="N51" s="14"/>
      <c r="O51" s="14"/>
      <c r="P51" s="14"/>
    </row>
    <row r="52" spans="1:16" x14ac:dyDescent="0.25">
      <c r="A52" s="18">
        <v>44284</v>
      </c>
      <c r="B52" s="13">
        <v>44252</v>
      </c>
      <c r="C52" s="33"/>
      <c r="D52" s="14">
        <v>1000000</v>
      </c>
      <c r="E52" s="14">
        <v>1150</v>
      </c>
      <c r="F52" s="15">
        <v>0</v>
      </c>
      <c r="G52" s="14">
        <v>0</v>
      </c>
      <c r="H52" s="14">
        <v>900</v>
      </c>
      <c r="I52" s="14">
        <v>0</v>
      </c>
      <c r="J52" s="14">
        <v>0</v>
      </c>
      <c r="K52" s="14">
        <v>2050</v>
      </c>
      <c r="L52" s="14">
        <v>1150</v>
      </c>
      <c r="M52" s="14">
        <v>0</v>
      </c>
      <c r="N52" s="14">
        <v>0</v>
      </c>
      <c r="O52" s="14">
        <v>0</v>
      </c>
      <c r="P52" s="14">
        <v>0</v>
      </c>
    </row>
    <row r="53" spans="1:16" x14ac:dyDescent="0.25">
      <c r="A53" s="8" t="s">
        <v>560</v>
      </c>
      <c r="B53" s="13"/>
      <c r="C53" s="33"/>
      <c r="D53" s="14"/>
      <c r="E53" s="14"/>
      <c r="F53" s="15"/>
      <c r="G53" s="14"/>
      <c r="H53" s="14"/>
      <c r="I53" s="14"/>
      <c r="J53" s="14"/>
      <c r="K53" s="14"/>
      <c r="L53" s="14"/>
      <c r="M53" s="14"/>
      <c r="N53" s="14"/>
      <c r="O53" s="14"/>
      <c r="P53" s="14"/>
    </row>
    <row r="54" spans="1:16" x14ac:dyDescent="0.25">
      <c r="A54" s="16" t="s">
        <v>554</v>
      </c>
      <c r="B54" s="13"/>
      <c r="C54" s="33"/>
      <c r="D54" s="14"/>
      <c r="E54" s="14"/>
      <c r="F54" s="15"/>
      <c r="G54" s="14"/>
      <c r="H54" s="14"/>
      <c r="I54" s="14"/>
      <c r="J54" s="14"/>
      <c r="K54" s="14"/>
      <c r="L54" s="14"/>
      <c r="M54" s="14"/>
      <c r="N54" s="14"/>
      <c r="O54" s="14"/>
      <c r="P54" s="14"/>
    </row>
    <row r="55" spans="1:16" x14ac:dyDescent="0.25">
      <c r="A55" s="18">
        <v>44774</v>
      </c>
      <c r="B55" s="13">
        <v>44728</v>
      </c>
      <c r="C55" s="33"/>
      <c r="D55" s="14">
        <v>600000</v>
      </c>
      <c r="E55" s="14">
        <v>9410</v>
      </c>
      <c r="F55" s="15">
        <v>0</v>
      </c>
      <c r="G55" s="14">
        <v>0</v>
      </c>
      <c r="H55" s="14">
        <v>2885</v>
      </c>
      <c r="I55" s="14">
        <v>0</v>
      </c>
      <c r="J55" s="14">
        <v>0</v>
      </c>
      <c r="K55" s="14">
        <v>12295</v>
      </c>
      <c r="L55" s="14">
        <v>9410</v>
      </c>
      <c r="M55" s="14">
        <v>0</v>
      </c>
      <c r="N55" s="14">
        <v>385</v>
      </c>
      <c r="O55" s="14">
        <v>0</v>
      </c>
      <c r="P55" s="14">
        <v>0</v>
      </c>
    </row>
    <row r="56" spans="1:16" x14ac:dyDescent="0.25">
      <c r="A56" s="8" t="s">
        <v>426</v>
      </c>
      <c r="B56" s="13"/>
      <c r="C56" s="33"/>
      <c r="D56" s="14"/>
      <c r="E56" s="14"/>
      <c r="F56" s="15"/>
      <c r="G56" s="14"/>
      <c r="H56" s="14"/>
      <c r="I56" s="14"/>
      <c r="J56" s="14"/>
      <c r="K56" s="14"/>
      <c r="L56" s="14"/>
      <c r="M56" s="14"/>
      <c r="N56" s="14"/>
      <c r="O56" s="14"/>
      <c r="P56" s="14"/>
    </row>
    <row r="57" spans="1:16" x14ac:dyDescent="0.25">
      <c r="A57" s="16" t="s">
        <v>424</v>
      </c>
      <c r="B57" s="13"/>
      <c r="C57" s="33"/>
      <c r="D57" s="14"/>
      <c r="E57" s="14"/>
      <c r="F57" s="15"/>
      <c r="G57" s="14"/>
      <c r="H57" s="14"/>
      <c r="I57" s="14"/>
      <c r="J57" s="14"/>
      <c r="K57" s="14"/>
      <c r="L57" s="14"/>
      <c r="M57" s="14"/>
      <c r="N57" s="14"/>
      <c r="O57" s="14"/>
      <c r="P57" s="14"/>
    </row>
    <row r="58" spans="1:16" x14ac:dyDescent="0.25">
      <c r="A58" s="18">
        <v>44679</v>
      </c>
      <c r="B58" s="13">
        <v>44637</v>
      </c>
      <c r="C58" s="33"/>
      <c r="D58" s="14">
        <v>400000</v>
      </c>
      <c r="E58" s="14">
        <v>6503</v>
      </c>
      <c r="F58" s="15">
        <v>0</v>
      </c>
      <c r="G58" s="14">
        <v>0</v>
      </c>
      <c r="H58" s="14">
        <v>2760</v>
      </c>
      <c r="I58" s="14">
        <v>0</v>
      </c>
      <c r="J58" s="14">
        <v>0</v>
      </c>
      <c r="K58" s="14">
        <v>9263</v>
      </c>
      <c r="L58" s="14">
        <v>6503</v>
      </c>
      <c r="M58" s="14">
        <v>0</v>
      </c>
      <c r="N58" s="14">
        <v>260</v>
      </c>
      <c r="O58" s="14">
        <v>0</v>
      </c>
      <c r="P58" s="14">
        <v>0</v>
      </c>
    </row>
    <row r="59" spans="1:16" x14ac:dyDescent="0.25">
      <c r="A59" s="8" t="s">
        <v>254</v>
      </c>
      <c r="B59" s="13"/>
      <c r="C59" s="33"/>
      <c r="D59" s="14"/>
      <c r="E59" s="14"/>
      <c r="F59" s="15"/>
      <c r="G59" s="14"/>
      <c r="H59" s="14"/>
      <c r="I59" s="14"/>
      <c r="J59" s="14"/>
      <c r="K59" s="14"/>
      <c r="L59" s="14"/>
      <c r="M59" s="14"/>
      <c r="N59" s="14"/>
      <c r="O59" s="14"/>
      <c r="P59" s="14"/>
    </row>
    <row r="60" spans="1:16" x14ac:dyDescent="0.25">
      <c r="A60" s="16" t="s">
        <v>213</v>
      </c>
      <c r="B60" s="13"/>
      <c r="C60" s="33"/>
      <c r="D60" s="14"/>
      <c r="E60" s="14"/>
      <c r="F60" s="15"/>
      <c r="G60" s="14"/>
      <c r="H60" s="14"/>
      <c r="I60" s="14"/>
      <c r="J60" s="14"/>
      <c r="K60" s="14"/>
      <c r="L60" s="14"/>
      <c r="M60" s="14"/>
      <c r="N60" s="14"/>
      <c r="O60" s="14"/>
      <c r="P60" s="14"/>
    </row>
    <row r="61" spans="1:16" x14ac:dyDescent="0.25">
      <c r="A61" s="18">
        <v>44517</v>
      </c>
      <c r="B61" s="13">
        <v>44490</v>
      </c>
      <c r="C61" s="33"/>
      <c r="D61" s="14">
        <v>796000</v>
      </c>
      <c r="E61" s="14">
        <v>12940</v>
      </c>
      <c r="F61" s="15">
        <v>0</v>
      </c>
      <c r="G61" s="14">
        <v>0</v>
      </c>
      <c r="H61" s="14">
        <v>3503</v>
      </c>
      <c r="I61" s="14">
        <v>0</v>
      </c>
      <c r="J61" s="14">
        <v>0</v>
      </c>
      <c r="K61" s="14">
        <v>16443</v>
      </c>
      <c r="L61" s="14">
        <v>12940</v>
      </c>
      <c r="M61" s="14">
        <v>0</v>
      </c>
      <c r="N61" s="14">
        <v>503</v>
      </c>
      <c r="O61" s="14">
        <v>0</v>
      </c>
      <c r="P61" s="14">
        <v>0</v>
      </c>
    </row>
    <row r="62" spans="1:16" x14ac:dyDescent="0.25">
      <c r="A62" s="8" t="s">
        <v>1283</v>
      </c>
      <c r="B62" s="13"/>
      <c r="C62" s="33"/>
      <c r="D62" s="14"/>
      <c r="E62" s="14"/>
      <c r="F62" s="15"/>
      <c r="G62" s="14"/>
      <c r="H62" s="14"/>
      <c r="I62" s="14"/>
      <c r="J62" s="14"/>
      <c r="K62" s="14"/>
      <c r="L62" s="14"/>
      <c r="M62" s="14"/>
      <c r="N62" s="14"/>
      <c r="O62" s="14"/>
      <c r="P62" s="14"/>
    </row>
    <row r="63" spans="1:16" x14ac:dyDescent="0.25">
      <c r="A63" s="16" t="s">
        <v>1178</v>
      </c>
      <c r="B63" s="13"/>
      <c r="C63" s="33"/>
      <c r="D63" s="14"/>
      <c r="E63" s="14"/>
      <c r="F63" s="15"/>
      <c r="G63" s="14"/>
      <c r="H63" s="14"/>
      <c r="I63" s="14"/>
      <c r="J63" s="14"/>
      <c r="K63" s="14"/>
      <c r="L63" s="14"/>
      <c r="M63" s="14"/>
      <c r="N63" s="14"/>
      <c r="O63" s="14"/>
      <c r="P63" s="14"/>
    </row>
    <row r="64" spans="1:16" x14ac:dyDescent="0.25">
      <c r="A64" s="18">
        <v>45344</v>
      </c>
      <c r="B64" s="13">
        <v>45274</v>
      </c>
      <c r="C64" s="33"/>
      <c r="D64" s="14">
        <v>6000000</v>
      </c>
      <c r="E64" s="14">
        <v>51284</v>
      </c>
      <c r="F64" s="15">
        <v>0</v>
      </c>
      <c r="G64" s="14">
        <v>0</v>
      </c>
      <c r="H64" s="14">
        <v>21075</v>
      </c>
      <c r="I64" s="14">
        <v>0</v>
      </c>
      <c r="J64" s="14">
        <v>0</v>
      </c>
      <c r="K64" s="14">
        <v>72359</v>
      </c>
      <c r="L64" s="14">
        <v>41284</v>
      </c>
      <c r="M64" s="14">
        <v>0</v>
      </c>
      <c r="N64" s="14">
        <v>3575</v>
      </c>
      <c r="O64" s="14">
        <v>0</v>
      </c>
      <c r="P64" s="14">
        <v>15000</v>
      </c>
    </row>
    <row r="65" spans="1:16" x14ac:dyDescent="0.25">
      <c r="A65" s="16" t="s">
        <v>1179</v>
      </c>
      <c r="B65" s="13"/>
      <c r="C65" s="33"/>
      <c r="D65" s="14"/>
      <c r="E65" s="14"/>
      <c r="F65" s="15"/>
      <c r="G65" s="14"/>
      <c r="H65" s="14"/>
      <c r="I65" s="14"/>
      <c r="J65" s="14"/>
      <c r="K65" s="14"/>
      <c r="L65" s="14"/>
      <c r="M65" s="14"/>
      <c r="N65" s="14"/>
      <c r="O65" s="14"/>
      <c r="P65" s="14"/>
    </row>
    <row r="66" spans="1:16" x14ac:dyDescent="0.25">
      <c r="A66" s="18">
        <v>45344</v>
      </c>
      <c r="B66" s="13">
        <v>45274</v>
      </c>
      <c r="C66" s="33"/>
      <c r="D66" s="14">
        <v>13000000</v>
      </c>
      <c r="E66" s="14">
        <v>71413</v>
      </c>
      <c r="F66" s="15">
        <v>0</v>
      </c>
      <c r="G66" s="14">
        <v>0</v>
      </c>
      <c r="H66" s="14">
        <v>42275</v>
      </c>
      <c r="I66" s="14">
        <v>0</v>
      </c>
      <c r="J66" s="14">
        <v>0</v>
      </c>
      <c r="K66" s="14">
        <v>113688</v>
      </c>
      <c r="L66" s="14">
        <v>56413</v>
      </c>
      <c r="M66" s="14">
        <v>0</v>
      </c>
      <c r="N66" s="14">
        <v>7275</v>
      </c>
      <c r="O66" s="14">
        <v>0</v>
      </c>
      <c r="P66" s="14">
        <v>33000</v>
      </c>
    </row>
    <row r="67" spans="1:16" x14ac:dyDescent="0.25">
      <c r="A67" s="8" t="s">
        <v>1074</v>
      </c>
      <c r="B67" s="13"/>
      <c r="C67" s="33"/>
      <c r="D67" s="14"/>
      <c r="E67" s="14"/>
      <c r="F67" s="15"/>
      <c r="G67" s="14"/>
      <c r="H67" s="14"/>
      <c r="I67" s="14"/>
      <c r="J67" s="14"/>
      <c r="K67" s="14"/>
      <c r="L67" s="14"/>
      <c r="M67" s="14"/>
      <c r="N67" s="14"/>
      <c r="O67" s="14"/>
      <c r="P67" s="14"/>
    </row>
    <row r="68" spans="1:16" x14ac:dyDescent="0.25">
      <c r="A68" s="16" t="s">
        <v>1073</v>
      </c>
      <c r="B68" s="13"/>
      <c r="C68" s="33"/>
      <c r="D68" s="14"/>
      <c r="E68" s="14"/>
      <c r="F68" s="15"/>
      <c r="G68" s="14"/>
      <c r="H68" s="14"/>
      <c r="I68" s="14"/>
      <c r="J68" s="14"/>
      <c r="K68" s="14"/>
      <c r="L68" s="14"/>
      <c r="M68" s="14"/>
      <c r="N68" s="14"/>
      <c r="O68" s="14"/>
      <c r="P68" s="14"/>
    </row>
    <row r="69" spans="1:16" x14ac:dyDescent="0.25">
      <c r="A69" s="18">
        <v>45139</v>
      </c>
      <c r="B69" s="13">
        <v>44973</v>
      </c>
      <c r="C69" s="33"/>
      <c r="D69" s="14">
        <v>26000000</v>
      </c>
      <c r="E69" s="14">
        <v>97767</v>
      </c>
      <c r="F69" s="15">
        <v>0</v>
      </c>
      <c r="G69" s="14">
        <v>70400</v>
      </c>
      <c r="H69" s="14">
        <v>72425</v>
      </c>
      <c r="I69" s="14">
        <v>0</v>
      </c>
      <c r="J69" s="14">
        <v>0</v>
      </c>
      <c r="K69" s="14">
        <v>240592</v>
      </c>
      <c r="L69" s="14">
        <v>67767</v>
      </c>
      <c r="M69" s="14">
        <v>0</v>
      </c>
      <c r="N69" s="14">
        <v>13475</v>
      </c>
      <c r="O69" s="14">
        <v>0</v>
      </c>
      <c r="P69" s="14">
        <v>26000</v>
      </c>
    </row>
    <row r="70" spans="1:16" x14ac:dyDescent="0.25">
      <c r="A70" s="8" t="s">
        <v>237</v>
      </c>
      <c r="B70" s="13"/>
      <c r="C70" s="33"/>
      <c r="D70" s="14"/>
      <c r="E70" s="14"/>
      <c r="F70" s="15"/>
      <c r="G70" s="14"/>
      <c r="H70" s="14"/>
      <c r="I70" s="14"/>
      <c r="J70" s="14"/>
      <c r="K70" s="14"/>
      <c r="L70" s="14"/>
      <c r="M70" s="14"/>
      <c r="N70" s="14"/>
      <c r="O70" s="14"/>
      <c r="P70" s="14"/>
    </row>
    <row r="71" spans="1:16" x14ac:dyDescent="0.25">
      <c r="A71" s="16" t="s">
        <v>217</v>
      </c>
      <c r="B71" s="13"/>
      <c r="C71" s="33"/>
      <c r="D71" s="14"/>
      <c r="E71" s="14"/>
      <c r="F71" s="15"/>
      <c r="G71" s="14"/>
      <c r="H71" s="14"/>
      <c r="I71" s="14"/>
      <c r="J71" s="14"/>
      <c r="K71" s="14"/>
      <c r="L71" s="14"/>
      <c r="M71" s="14"/>
      <c r="N71" s="14"/>
      <c r="O71" s="14"/>
      <c r="P71" s="14"/>
    </row>
    <row r="72" spans="1:16" x14ac:dyDescent="0.25">
      <c r="A72" s="18">
        <v>44518</v>
      </c>
      <c r="B72" s="13">
        <v>44392</v>
      </c>
      <c r="C72" s="33"/>
      <c r="D72" s="14">
        <v>490000</v>
      </c>
      <c r="E72" s="14">
        <v>7600</v>
      </c>
      <c r="F72" s="15">
        <v>0</v>
      </c>
      <c r="G72" s="14">
        <v>0</v>
      </c>
      <c r="H72" s="14">
        <v>2319</v>
      </c>
      <c r="I72" s="14">
        <v>0</v>
      </c>
      <c r="J72" s="14">
        <v>0</v>
      </c>
      <c r="K72" s="14">
        <v>9919</v>
      </c>
      <c r="L72" s="14">
        <v>7600</v>
      </c>
      <c r="M72" s="14">
        <v>0</v>
      </c>
      <c r="N72" s="14">
        <v>319</v>
      </c>
      <c r="O72" s="14">
        <v>0</v>
      </c>
      <c r="P72" s="14">
        <v>0</v>
      </c>
    </row>
    <row r="73" spans="1:16" x14ac:dyDescent="0.25">
      <c r="A73" s="8" t="s">
        <v>740</v>
      </c>
      <c r="B73" s="13"/>
      <c r="C73" s="33"/>
      <c r="D73" s="14"/>
      <c r="E73" s="14"/>
      <c r="F73" s="15"/>
      <c r="G73" s="14"/>
      <c r="H73" s="14"/>
      <c r="I73" s="14"/>
      <c r="J73" s="14"/>
      <c r="K73" s="14"/>
      <c r="L73" s="14"/>
      <c r="M73" s="14"/>
      <c r="N73" s="14"/>
      <c r="O73" s="14"/>
      <c r="P73" s="14"/>
    </row>
    <row r="74" spans="1:16" x14ac:dyDescent="0.25">
      <c r="A74" s="16" t="s">
        <v>549</v>
      </c>
      <c r="B74" s="13"/>
      <c r="C74" s="33"/>
      <c r="D74" s="14"/>
      <c r="E74" s="14"/>
      <c r="F74" s="15"/>
      <c r="G74" s="14"/>
      <c r="H74" s="14"/>
      <c r="I74" s="14"/>
      <c r="J74" s="14"/>
      <c r="K74" s="14"/>
      <c r="L74" s="14"/>
      <c r="M74" s="14"/>
      <c r="N74" s="14"/>
      <c r="O74" s="14"/>
      <c r="P74" s="14"/>
    </row>
    <row r="75" spans="1:16" x14ac:dyDescent="0.25">
      <c r="A75" s="18">
        <v>44804</v>
      </c>
      <c r="B75" s="13">
        <v>44791</v>
      </c>
      <c r="C75" s="33"/>
      <c r="D75" s="14">
        <v>4500000</v>
      </c>
      <c r="E75" s="14">
        <v>39775</v>
      </c>
      <c r="F75" s="15">
        <v>27000</v>
      </c>
      <c r="G75" s="14">
        <v>0</v>
      </c>
      <c r="H75" s="14">
        <v>3745</v>
      </c>
      <c r="I75" s="14">
        <v>0</v>
      </c>
      <c r="J75" s="14">
        <v>0</v>
      </c>
      <c r="K75" s="14">
        <v>70520</v>
      </c>
      <c r="L75" s="14">
        <v>39775</v>
      </c>
      <c r="M75" s="14">
        <v>0</v>
      </c>
      <c r="N75" s="14">
        <v>2725</v>
      </c>
      <c r="O75" s="14">
        <v>0</v>
      </c>
      <c r="P75" s="14">
        <v>0</v>
      </c>
    </row>
    <row r="76" spans="1:16" x14ac:dyDescent="0.25">
      <c r="A76" s="8" t="s">
        <v>257</v>
      </c>
      <c r="B76" s="13"/>
      <c r="C76" s="33"/>
      <c r="D76" s="14"/>
      <c r="E76" s="14"/>
      <c r="F76" s="15"/>
      <c r="G76" s="14"/>
      <c r="H76" s="14"/>
      <c r="I76" s="14"/>
      <c r="J76" s="14"/>
      <c r="K76" s="14"/>
      <c r="L76" s="14"/>
      <c r="M76" s="14"/>
      <c r="N76" s="14"/>
      <c r="O76" s="14"/>
      <c r="P76" s="14"/>
    </row>
    <row r="77" spans="1:16" x14ac:dyDescent="0.25">
      <c r="A77" s="16" t="s">
        <v>269</v>
      </c>
      <c r="B77" s="13"/>
      <c r="C77" s="33"/>
      <c r="D77" s="14"/>
      <c r="E77" s="14"/>
      <c r="F77" s="15"/>
      <c r="G77" s="14"/>
      <c r="H77" s="14"/>
      <c r="I77" s="14"/>
      <c r="J77" s="14"/>
      <c r="K77" s="14"/>
      <c r="L77" s="14"/>
      <c r="M77" s="14"/>
      <c r="N77" s="14"/>
      <c r="O77" s="14"/>
      <c r="P77" s="14"/>
    </row>
    <row r="78" spans="1:16" x14ac:dyDescent="0.25">
      <c r="A78" s="18">
        <v>44496</v>
      </c>
      <c r="B78" s="13">
        <v>44392</v>
      </c>
      <c r="C78" s="33"/>
      <c r="D78" s="14">
        <v>2620000</v>
      </c>
      <c r="E78" s="14">
        <v>51754</v>
      </c>
      <c r="F78" s="15">
        <v>26200</v>
      </c>
      <c r="G78" s="14">
        <v>25205</v>
      </c>
      <c r="H78" s="14">
        <v>6905</v>
      </c>
      <c r="I78" s="14">
        <v>0</v>
      </c>
      <c r="J78" s="14">
        <v>0</v>
      </c>
      <c r="K78" s="14">
        <v>110064</v>
      </c>
      <c r="L78" s="14">
        <v>31754</v>
      </c>
      <c r="M78" s="14">
        <v>20000</v>
      </c>
      <c r="N78" s="14">
        <v>1597</v>
      </c>
      <c r="O78" s="14">
        <v>0</v>
      </c>
      <c r="P78" s="14">
        <v>0</v>
      </c>
    </row>
    <row r="79" spans="1:16" x14ac:dyDescent="0.25">
      <c r="A79" s="16" t="s">
        <v>255</v>
      </c>
      <c r="B79" s="13"/>
      <c r="C79" s="33"/>
      <c r="D79" s="14"/>
      <c r="E79" s="14"/>
      <c r="F79" s="15"/>
      <c r="G79" s="14"/>
      <c r="H79" s="14"/>
      <c r="I79" s="14"/>
      <c r="J79" s="14"/>
      <c r="K79" s="14"/>
      <c r="L79" s="14"/>
      <c r="M79" s="14"/>
      <c r="N79" s="14"/>
      <c r="O79" s="14"/>
      <c r="P79" s="14"/>
    </row>
    <row r="80" spans="1:16" x14ac:dyDescent="0.25">
      <c r="A80" s="18">
        <v>44286</v>
      </c>
      <c r="B80" s="13">
        <v>44490</v>
      </c>
      <c r="C80" s="33"/>
      <c r="D80" s="14">
        <v>4000000</v>
      </c>
      <c r="E80" s="14">
        <v>63030</v>
      </c>
      <c r="F80" s="15">
        <v>50000</v>
      </c>
      <c r="G80" s="14">
        <v>21542</v>
      </c>
      <c r="H80" s="14">
        <v>8165</v>
      </c>
      <c r="I80" s="14">
        <v>0</v>
      </c>
      <c r="J80" s="14">
        <v>0</v>
      </c>
      <c r="K80" s="14">
        <v>142737</v>
      </c>
      <c r="L80" s="14">
        <v>36030</v>
      </c>
      <c r="M80" s="14">
        <v>27000</v>
      </c>
      <c r="N80" s="14">
        <v>2425</v>
      </c>
      <c r="O80" s="14">
        <v>0</v>
      </c>
      <c r="P80" s="14">
        <v>0</v>
      </c>
    </row>
    <row r="81" spans="1:16" x14ac:dyDescent="0.25">
      <c r="A81" s="8" t="s">
        <v>592</v>
      </c>
      <c r="B81" s="13"/>
      <c r="C81" s="33"/>
      <c r="D81" s="14"/>
      <c r="E81" s="14"/>
      <c r="F81" s="15"/>
      <c r="G81" s="14"/>
      <c r="H81" s="14"/>
      <c r="I81" s="14"/>
      <c r="J81" s="14"/>
      <c r="K81" s="14"/>
      <c r="L81" s="14"/>
      <c r="M81" s="14"/>
      <c r="N81" s="14"/>
      <c r="O81" s="14"/>
      <c r="P81" s="14"/>
    </row>
    <row r="82" spans="1:16" x14ac:dyDescent="0.25">
      <c r="A82" s="16" t="s">
        <v>125</v>
      </c>
      <c r="B82" s="13"/>
      <c r="C82" s="33"/>
      <c r="D82" s="14"/>
      <c r="E82" s="14"/>
      <c r="F82" s="15"/>
      <c r="G82" s="14"/>
      <c r="H82" s="14"/>
      <c r="I82" s="14"/>
      <c r="J82" s="14"/>
      <c r="K82" s="14"/>
      <c r="L82" s="14"/>
      <c r="M82" s="14"/>
      <c r="N82" s="14"/>
      <c r="O82" s="14"/>
      <c r="P82" s="14"/>
    </row>
    <row r="83" spans="1:16" x14ac:dyDescent="0.25">
      <c r="A83" s="18">
        <v>44547</v>
      </c>
      <c r="B83" s="13">
        <v>44154</v>
      </c>
      <c r="C83" s="33"/>
      <c r="D83" s="14">
        <v>1043000</v>
      </c>
      <c r="E83" s="14">
        <v>8518</v>
      </c>
      <c r="F83" s="15">
        <v>0</v>
      </c>
      <c r="G83" s="14">
        <v>0</v>
      </c>
      <c r="H83" s="14">
        <v>5651</v>
      </c>
      <c r="I83" s="14">
        <v>517150</v>
      </c>
      <c r="J83" s="14">
        <v>0</v>
      </c>
      <c r="K83" s="14">
        <v>531319</v>
      </c>
      <c r="L83" s="14">
        <v>8518</v>
      </c>
      <c r="M83" s="14">
        <v>0</v>
      </c>
      <c r="N83" s="14">
        <v>561</v>
      </c>
      <c r="O83" s="14">
        <v>0</v>
      </c>
      <c r="P83" s="14">
        <v>0</v>
      </c>
    </row>
    <row r="84" spans="1:16" x14ac:dyDescent="0.25">
      <c r="A84" s="8" t="s">
        <v>714</v>
      </c>
      <c r="B84" s="13"/>
      <c r="C84" s="33"/>
      <c r="D84" s="14"/>
      <c r="E84" s="14"/>
      <c r="F84" s="15"/>
      <c r="G84" s="14"/>
      <c r="H84" s="14"/>
      <c r="I84" s="14"/>
      <c r="J84" s="14"/>
      <c r="K84" s="14"/>
      <c r="L84" s="14"/>
      <c r="M84" s="14"/>
      <c r="N84" s="14"/>
      <c r="O84" s="14"/>
      <c r="P84" s="14"/>
    </row>
    <row r="85" spans="1:16" x14ac:dyDescent="0.25">
      <c r="A85" s="16" t="s">
        <v>372</v>
      </c>
      <c r="B85" s="13"/>
      <c r="C85" s="33"/>
      <c r="D85" s="14"/>
      <c r="E85" s="14"/>
      <c r="F85" s="15"/>
      <c r="G85" s="14"/>
      <c r="H85" s="14"/>
      <c r="I85" s="14"/>
      <c r="J85" s="14"/>
      <c r="K85" s="14"/>
      <c r="L85" s="14"/>
      <c r="M85" s="14"/>
      <c r="N85" s="14"/>
      <c r="O85" s="14"/>
      <c r="P85" s="14"/>
    </row>
    <row r="86" spans="1:16" x14ac:dyDescent="0.25">
      <c r="A86" s="18">
        <v>44460</v>
      </c>
      <c r="B86" s="13">
        <v>44427</v>
      </c>
      <c r="C86" s="33"/>
      <c r="D86" s="14">
        <v>1053000</v>
      </c>
      <c r="E86" s="14">
        <v>12226</v>
      </c>
      <c r="F86" s="15">
        <v>0</v>
      </c>
      <c r="G86" s="14">
        <v>0</v>
      </c>
      <c r="H86" s="14">
        <v>5657</v>
      </c>
      <c r="I86" s="14">
        <v>0</v>
      </c>
      <c r="J86" s="14">
        <v>0</v>
      </c>
      <c r="K86" s="14">
        <v>17883</v>
      </c>
      <c r="L86" s="14">
        <v>12226</v>
      </c>
      <c r="M86" s="14">
        <v>0</v>
      </c>
      <c r="N86" s="14">
        <v>661</v>
      </c>
      <c r="O86" s="14">
        <v>0</v>
      </c>
      <c r="P86" s="14">
        <v>2500</v>
      </c>
    </row>
    <row r="87" spans="1:16" x14ac:dyDescent="0.25">
      <c r="A87" s="8" t="s">
        <v>1138</v>
      </c>
      <c r="B87" s="13"/>
      <c r="C87" s="33"/>
      <c r="D87" s="14"/>
      <c r="E87" s="14"/>
      <c r="F87" s="15"/>
      <c r="G87" s="14"/>
      <c r="H87" s="14"/>
      <c r="I87" s="14"/>
      <c r="J87" s="14"/>
      <c r="K87" s="14"/>
      <c r="L87" s="14"/>
      <c r="M87" s="14"/>
      <c r="N87" s="14"/>
      <c r="O87" s="14"/>
      <c r="P87" s="14"/>
    </row>
    <row r="88" spans="1:16" x14ac:dyDescent="0.25">
      <c r="A88" s="16" t="s">
        <v>1026</v>
      </c>
      <c r="B88" s="13"/>
      <c r="C88" s="33"/>
      <c r="D88" s="14"/>
      <c r="E88" s="14"/>
      <c r="F88" s="15"/>
      <c r="G88" s="14"/>
      <c r="H88" s="14"/>
      <c r="I88" s="14"/>
      <c r="J88" s="14"/>
      <c r="K88" s="14"/>
      <c r="L88" s="14"/>
      <c r="M88" s="14"/>
      <c r="N88" s="14"/>
      <c r="O88" s="14"/>
      <c r="P88" s="14"/>
    </row>
    <row r="89" spans="1:16" x14ac:dyDescent="0.25">
      <c r="A89" s="18">
        <v>44593</v>
      </c>
      <c r="B89" s="13">
        <v>44581</v>
      </c>
      <c r="C89" s="33"/>
      <c r="D89" s="14">
        <v>130000</v>
      </c>
      <c r="E89" s="14">
        <v>3500</v>
      </c>
      <c r="F89" s="15">
        <v>0</v>
      </c>
      <c r="G89" s="14">
        <v>0</v>
      </c>
      <c r="H89" s="14">
        <v>100</v>
      </c>
      <c r="I89" s="14">
        <v>0</v>
      </c>
      <c r="J89" s="14">
        <v>0</v>
      </c>
      <c r="K89" s="14">
        <v>3600</v>
      </c>
      <c r="L89" s="14">
        <v>3500</v>
      </c>
      <c r="M89" s="14">
        <v>0</v>
      </c>
      <c r="N89" s="14">
        <v>100</v>
      </c>
      <c r="O89" s="14">
        <v>0</v>
      </c>
      <c r="P89" s="14">
        <v>0</v>
      </c>
    </row>
    <row r="90" spans="1:16" x14ac:dyDescent="0.25">
      <c r="A90" s="8" t="s">
        <v>196</v>
      </c>
      <c r="B90" s="13"/>
      <c r="C90" s="33"/>
      <c r="D90" s="14"/>
      <c r="E90" s="14"/>
      <c r="F90" s="15"/>
      <c r="G90" s="14"/>
      <c r="H90" s="14"/>
      <c r="I90" s="14"/>
      <c r="J90" s="14"/>
      <c r="K90" s="14"/>
      <c r="L90" s="14"/>
      <c r="M90" s="14"/>
      <c r="N90" s="14"/>
      <c r="O90" s="14"/>
      <c r="P90" s="14"/>
    </row>
    <row r="91" spans="1:16" x14ac:dyDescent="0.25">
      <c r="A91" s="16" t="s">
        <v>100</v>
      </c>
      <c r="B91" s="13"/>
      <c r="C91" s="33"/>
      <c r="D91" s="14"/>
      <c r="E91" s="14"/>
      <c r="F91" s="15"/>
      <c r="G91" s="14"/>
      <c r="H91" s="14"/>
      <c r="I91" s="14"/>
      <c r="J91" s="14"/>
      <c r="K91" s="14"/>
      <c r="L91" s="14"/>
      <c r="M91" s="14"/>
      <c r="N91" s="14"/>
      <c r="O91" s="14"/>
      <c r="P91" s="14"/>
    </row>
    <row r="92" spans="1:16" x14ac:dyDescent="0.25">
      <c r="A92" s="18">
        <v>44567</v>
      </c>
      <c r="B92" s="13">
        <v>44518</v>
      </c>
      <c r="C92" s="33"/>
      <c r="D92" s="14">
        <v>155275000</v>
      </c>
      <c r="E92" s="14">
        <v>255850</v>
      </c>
      <c r="F92" s="15">
        <v>632638</v>
      </c>
      <c r="G92" s="14">
        <v>0</v>
      </c>
      <c r="H92" s="14">
        <v>501205</v>
      </c>
      <c r="I92" s="14">
        <v>0</v>
      </c>
      <c r="J92" s="14">
        <v>0</v>
      </c>
      <c r="K92" s="14">
        <v>1389693</v>
      </c>
      <c r="L92" s="14">
        <v>156000</v>
      </c>
      <c r="M92" s="14">
        <v>66100</v>
      </c>
      <c r="N92" s="14">
        <v>61121</v>
      </c>
      <c r="O92" s="14">
        <v>0</v>
      </c>
      <c r="P92" s="14">
        <v>0</v>
      </c>
    </row>
    <row r="93" spans="1:16" x14ac:dyDescent="0.25">
      <c r="A93" s="8" t="s">
        <v>897</v>
      </c>
      <c r="B93" s="13"/>
      <c r="C93" s="33"/>
      <c r="D93" s="14"/>
      <c r="E93" s="14"/>
      <c r="F93" s="15"/>
      <c r="G93" s="14"/>
      <c r="H93" s="14"/>
      <c r="I93" s="14"/>
      <c r="J93" s="14"/>
      <c r="K93" s="14"/>
      <c r="L93" s="14"/>
      <c r="M93" s="14"/>
      <c r="N93" s="14"/>
      <c r="O93" s="14"/>
      <c r="P93" s="14"/>
    </row>
    <row r="94" spans="1:16" x14ac:dyDescent="0.25">
      <c r="A94" s="16" t="s">
        <v>850</v>
      </c>
      <c r="B94" s="13"/>
      <c r="C94" s="33"/>
      <c r="D94" s="14"/>
      <c r="E94" s="14"/>
      <c r="F94" s="15"/>
      <c r="G94" s="14"/>
      <c r="H94" s="14"/>
      <c r="I94" s="14"/>
      <c r="J94" s="14"/>
      <c r="K94" s="14"/>
      <c r="L94" s="14"/>
      <c r="M94" s="14"/>
      <c r="N94" s="14"/>
      <c r="O94" s="14"/>
      <c r="P94" s="14"/>
    </row>
    <row r="95" spans="1:16" x14ac:dyDescent="0.25">
      <c r="A95" s="18">
        <v>45078</v>
      </c>
      <c r="B95" s="13">
        <v>45064</v>
      </c>
      <c r="C95" s="33"/>
      <c r="D95" s="14">
        <v>2000000</v>
      </c>
      <c r="E95" s="14">
        <v>25531</v>
      </c>
      <c r="F95" s="15">
        <v>0</v>
      </c>
      <c r="G95" s="14">
        <v>0</v>
      </c>
      <c r="H95" s="14">
        <v>3725</v>
      </c>
      <c r="I95" s="14">
        <v>0</v>
      </c>
      <c r="J95" s="14">
        <v>0</v>
      </c>
      <c r="K95" s="14">
        <v>29256</v>
      </c>
      <c r="L95" s="14">
        <v>25531</v>
      </c>
      <c r="M95" s="14">
        <v>0</v>
      </c>
      <c r="N95" s="14">
        <v>1225</v>
      </c>
      <c r="O95" s="14">
        <v>0</v>
      </c>
      <c r="P95" s="14">
        <v>0</v>
      </c>
    </row>
    <row r="96" spans="1:16" x14ac:dyDescent="0.25">
      <c r="A96" s="8" t="s">
        <v>724</v>
      </c>
      <c r="B96" s="13"/>
      <c r="C96" s="33"/>
      <c r="D96" s="14"/>
      <c r="E96" s="14"/>
      <c r="F96" s="15"/>
      <c r="G96" s="14"/>
      <c r="H96" s="14"/>
      <c r="I96" s="14"/>
      <c r="J96" s="14"/>
      <c r="K96" s="14"/>
      <c r="L96" s="14"/>
      <c r="M96" s="14"/>
      <c r="N96" s="14"/>
      <c r="O96" s="14"/>
      <c r="P96" s="14"/>
    </row>
    <row r="97" spans="1:16" x14ac:dyDescent="0.25">
      <c r="A97" s="16" t="s">
        <v>131</v>
      </c>
      <c r="B97" s="13"/>
      <c r="C97" s="33"/>
      <c r="D97" s="14"/>
      <c r="E97" s="14"/>
      <c r="F97" s="15"/>
      <c r="G97" s="14"/>
      <c r="H97" s="14"/>
      <c r="I97" s="14"/>
      <c r="J97" s="14"/>
      <c r="K97" s="14"/>
      <c r="L97" s="14"/>
      <c r="M97" s="14"/>
      <c r="N97" s="14"/>
      <c r="O97" s="14"/>
      <c r="P97" s="14"/>
    </row>
    <row r="98" spans="1:16" x14ac:dyDescent="0.25">
      <c r="A98" s="18">
        <v>44532</v>
      </c>
      <c r="B98" s="13">
        <v>44455</v>
      </c>
      <c r="C98" s="33"/>
      <c r="D98" s="14">
        <v>27695000</v>
      </c>
      <c r="E98" s="14">
        <v>89121</v>
      </c>
      <c r="F98" s="15">
        <v>0</v>
      </c>
      <c r="G98" s="14">
        <v>45779</v>
      </c>
      <c r="H98" s="14">
        <v>94935</v>
      </c>
      <c r="I98" s="14">
        <v>0</v>
      </c>
      <c r="J98" s="14">
        <v>0</v>
      </c>
      <c r="K98" s="14">
        <v>229835</v>
      </c>
      <c r="L98" s="14">
        <v>69121</v>
      </c>
      <c r="M98" s="14">
        <v>0</v>
      </c>
      <c r="N98" s="14">
        <v>14238</v>
      </c>
      <c r="O98" s="14">
        <v>0</v>
      </c>
      <c r="P98" s="14">
        <v>41543</v>
      </c>
    </row>
    <row r="99" spans="1:16" x14ac:dyDescent="0.25">
      <c r="A99" s="8" t="s">
        <v>310</v>
      </c>
      <c r="B99" s="13"/>
      <c r="C99" s="33"/>
      <c r="D99" s="14"/>
      <c r="E99" s="14"/>
      <c r="F99" s="15"/>
      <c r="G99" s="14"/>
      <c r="H99" s="14"/>
      <c r="I99" s="14"/>
      <c r="J99" s="14"/>
      <c r="K99" s="14"/>
      <c r="L99" s="14"/>
      <c r="M99" s="14"/>
      <c r="N99" s="14"/>
      <c r="O99" s="14"/>
      <c r="P99" s="14"/>
    </row>
    <row r="100" spans="1:16" x14ac:dyDescent="0.25">
      <c r="A100" s="16" t="s">
        <v>308</v>
      </c>
      <c r="B100" s="13"/>
      <c r="C100" s="33"/>
      <c r="D100" s="14"/>
      <c r="E100" s="14"/>
      <c r="F100" s="15"/>
      <c r="G100" s="14"/>
      <c r="H100" s="14"/>
      <c r="I100" s="14"/>
      <c r="J100" s="14"/>
      <c r="K100" s="14"/>
      <c r="L100" s="14"/>
      <c r="M100" s="14"/>
      <c r="N100" s="14"/>
      <c r="O100" s="14"/>
      <c r="P100" s="14"/>
    </row>
    <row r="101" spans="1:16" x14ac:dyDescent="0.25">
      <c r="A101" s="18">
        <v>44656</v>
      </c>
      <c r="B101" s="13">
        <v>44637</v>
      </c>
      <c r="C101" s="33"/>
      <c r="D101" s="14">
        <v>2835000</v>
      </c>
      <c r="E101" s="14">
        <v>31137</v>
      </c>
      <c r="F101" s="15">
        <v>0</v>
      </c>
      <c r="G101" s="14">
        <v>0</v>
      </c>
      <c r="H101" s="14">
        <v>4226</v>
      </c>
      <c r="I101" s="14">
        <v>0</v>
      </c>
      <c r="J101" s="14">
        <v>0</v>
      </c>
      <c r="K101" s="14">
        <v>35363</v>
      </c>
      <c r="L101" s="14">
        <v>31137</v>
      </c>
      <c r="M101" s="14">
        <v>0</v>
      </c>
      <c r="N101" s="14">
        <v>1726</v>
      </c>
      <c r="O101" s="14">
        <v>0</v>
      </c>
      <c r="P101" s="14">
        <v>0</v>
      </c>
    </row>
    <row r="102" spans="1:16" x14ac:dyDescent="0.25">
      <c r="A102" s="8" t="s">
        <v>409</v>
      </c>
      <c r="B102" s="13"/>
      <c r="C102" s="33"/>
      <c r="D102" s="14"/>
      <c r="E102" s="14"/>
      <c r="F102" s="15"/>
      <c r="G102" s="14"/>
      <c r="H102" s="14"/>
      <c r="I102" s="14"/>
      <c r="J102" s="14"/>
      <c r="K102" s="14"/>
      <c r="L102" s="14"/>
      <c r="M102" s="14"/>
      <c r="N102" s="14"/>
      <c r="O102" s="14"/>
      <c r="P102" s="14"/>
    </row>
    <row r="103" spans="1:16" x14ac:dyDescent="0.25">
      <c r="A103" s="16" t="s">
        <v>314</v>
      </c>
      <c r="B103" s="13"/>
      <c r="C103" s="33"/>
      <c r="D103" s="14"/>
      <c r="E103" s="14"/>
      <c r="F103" s="15"/>
      <c r="G103" s="14"/>
      <c r="H103" s="14"/>
      <c r="I103" s="14"/>
      <c r="J103" s="14"/>
      <c r="K103" s="14"/>
      <c r="L103" s="14"/>
      <c r="M103" s="14"/>
      <c r="N103" s="14"/>
      <c r="O103" s="14"/>
      <c r="P103" s="14"/>
    </row>
    <row r="104" spans="1:16" x14ac:dyDescent="0.25">
      <c r="A104" s="18">
        <v>44403</v>
      </c>
      <c r="B104" s="13">
        <v>43447</v>
      </c>
      <c r="C104" s="33"/>
      <c r="D104" s="14">
        <v>6849000</v>
      </c>
      <c r="E104" s="14">
        <v>21881</v>
      </c>
      <c r="F104" s="15">
        <v>0</v>
      </c>
      <c r="G104" s="14">
        <v>0</v>
      </c>
      <c r="H104" s="14">
        <v>4600</v>
      </c>
      <c r="I104" s="14">
        <v>29704</v>
      </c>
      <c r="J104" s="14">
        <v>0</v>
      </c>
      <c r="K104" s="14">
        <v>56185</v>
      </c>
      <c r="L104" s="14">
        <v>21881</v>
      </c>
      <c r="M104" s="14">
        <v>0</v>
      </c>
      <c r="N104" s="14">
        <v>100</v>
      </c>
      <c r="O104" s="14">
        <v>0</v>
      </c>
      <c r="P104" s="14">
        <v>0</v>
      </c>
    </row>
    <row r="105" spans="1:16" x14ac:dyDescent="0.25">
      <c r="A105" s="18">
        <v>44673</v>
      </c>
      <c r="B105" s="13">
        <v>43447</v>
      </c>
      <c r="C105" s="33">
        <v>1</v>
      </c>
      <c r="D105" s="14">
        <v>6849000</v>
      </c>
      <c r="E105" s="14">
        <v>43300</v>
      </c>
      <c r="F105" s="15">
        <v>0</v>
      </c>
      <c r="G105" s="14">
        <v>0</v>
      </c>
      <c r="H105" s="14">
        <v>8542</v>
      </c>
      <c r="I105" s="14">
        <v>666716</v>
      </c>
      <c r="J105" s="14">
        <v>0</v>
      </c>
      <c r="K105" s="14">
        <v>718558</v>
      </c>
      <c r="L105" s="14">
        <v>43300</v>
      </c>
      <c r="M105" s="14">
        <v>0</v>
      </c>
      <c r="N105" s="14">
        <v>4042</v>
      </c>
      <c r="O105" s="14">
        <v>0</v>
      </c>
      <c r="P105" s="14">
        <v>0</v>
      </c>
    </row>
    <row r="106" spans="1:16" x14ac:dyDescent="0.25">
      <c r="A106" s="8" t="s">
        <v>1036</v>
      </c>
      <c r="B106" s="13"/>
      <c r="C106" s="33"/>
      <c r="D106" s="14"/>
      <c r="E106" s="14"/>
      <c r="F106" s="15"/>
      <c r="G106" s="14"/>
      <c r="H106" s="14"/>
      <c r="I106" s="14"/>
      <c r="J106" s="14"/>
      <c r="K106" s="14"/>
      <c r="L106" s="14"/>
      <c r="M106" s="14"/>
      <c r="N106" s="14"/>
      <c r="O106" s="14"/>
      <c r="P106" s="14"/>
    </row>
    <row r="107" spans="1:16" x14ac:dyDescent="0.25">
      <c r="A107" s="16" t="s">
        <v>962</v>
      </c>
      <c r="B107" s="13"/>
      <c r="C107" s="33"/>
      <c r="D107" s="14"/>
      <c r="E107" s="14"/>
      <c r="F107" s="15"/>
      <c r="G107" s="14"/>
      <c r="H107" s="14"/>
      <c r="I107" s="14"/>
      <c r="J107" s="14"/>
      <c r="K107" s="14"/>
      <c r="L107" s="14"/>
      <c r="M107" s="14"/>
      <c r="N107" s="14"/>
      <c r="O107" s="14"/>
      <c r="P107" s="14"/>
    </row>
    <row r="108" spans="1:16" x14ac:dyDescent="0.25">
      <c r="A108" s="18">
        <v>45014</v>
      </c>
      <c r="B108" s="13">
        <v>44728</v>
      </c>
      <c r="C108" s="33"/>
      <c r="D108" s="14">
        <v>20000000</v>
      </c>
      <c r="E108" s="14">
        <v>85900</v>
      </c>
      <c r="F108" s="15">
        <v>150000</v>
      </c>
      <c r="G108" s="14">
        <v>0</v>
      </c>
      <c r="H108" s="14">
        <v>90225</v>
      </c>
      <c r="I108" s="14">
        <v>0</v>
      </c>
      <c r="J108" s="14">
        <v>0</v>
      </c>
      <c r="K108" s="14">
        <v>326125</v>
      </c>
      <c r="L108" s="14">
        <v>63400</v>
      </c>
      <c r="M108" s="14">
        <v>0</v>
      </c>
      <c r="N108" s="14">
        <v>10775</v>
      </c>
      <c r="O108" s="14">
        <v>0</v>
      </c>
      <c r="P108" s="14">
        <v>50000</v>
      </c>
    </row>
    <row r="109" spans="1:16" x14ac:dyDescent="0.25">
      <c r="A109" s="8" t="s">
        <v>692</v>
      </c>
      <c r="B109" s="13"/>
      <c r="C109" s="33"/>
      <c r="D109" s="14"/>
      <c r="E109" s="14"/>
      <c r="F109" s="15"/>
      <c r="G109" s="14"/>
      <c r="H109" s="14"/>
      <c r="I109" s="14"/>
      <c r="J109" s="14"/>
      <c r="K109" s="14"/>
      <c r="L109" s="14"/>
      <c r="M109" s="14"/>
      <c r="N109" s="14"/>
      <c r="O109" s="14"/>
      <c r="P109" s="14"/>
    </row>
    <row r="110" spans="1:16" x14ac:dyDescent="0.25">
      <c r="A110" s="16" t="s">
        <v>453</v>
      </c>
      <c r="B110" s="13"/>
      <c r="C110" s="33"/>
      <c r="D110" s="14"/>
      <c r="E110" s="14"/>
      <c r="F110" s="15"/>
      <c r="G110" s="14"/>
      <c r="H110" s="14"/>
      <c r="I110" s="14"/>
      <c r="J110" s="14"/>
      <c r="K110" s="14"/>
      <c r="L110" s="14"/>
      <c r="M110" s="14"/>
      <c r="N110" s="14"/>
      <c r="O110" s="14"/>
      <c r="P110" s="14"/>
    </row>
    <row r="111" spans="1:16" x14ac:dyDescent="0.25">
      <c r="A111" s="18">
        <v>44623</v>
      </c>
      <c r="B111" s="13">
        <v>43517</v>
      </c>
      <c r="C111" s="33">
        <v>1</v>
      </c>
      <c r="D111" s="14">
        <v>9500000</v>
      </c>
      <c r="E111" s="14">
        <v>227209</v>
      </c>
      <c r="F111" s="15">
        <v>95000</v>
      </c>
      <c r="G111" s="14">
        <v>79691</v>
      </c>
      <c r="H111" s="14">
        <v>107354</v>
      </c>
      <c r="I111" s="14">
        <v>0</v>
      </c>
      <c r="J111" s="14">
        <v>0</v>
      </c>
      <c r="K111" s="14">
        <v>509254</v>
      </c>
      <c r="L111" s="14">
        <v>96852</v>
      </c>
      <c r="M111" s="14">
        <v>0</v>
      </c>
      <c r="N111" s="14">
        <v>22330</v>
      </c>
      <c r="O111" s="14">
        <v>0</v>
      </c>
      <c r="P111" s="14">
        <v>24000</v>
      </c>
    </row>
    <row r="112" spans="1:16" x14ac:dyDescent="0.25">
      <c r="A112" s="18">
        <v>44937</v>
      </c>
      <c r="B112" s="13">
        <v>43517</v>
      </c>
      <c r="C112" s="33">
        <v>1</v>
      </c>
      <c r="D112" s="14">
        <v>9250000</v>
      </c>
      <c r="E112" s="14">
        <v>298906</v>
      </c>
      <c r="F112" s="15">
        <v>141250</v>
      </c>
      <c r="G112" s="14">
        <v>110929</v>
      </c>
      <c r="H112" s="14">
        <v>136497</v>
      </c>
      <c r="I112" s="14">
        <v>0</v>
      </c>
      <c r="J112" s="14">
        <v>0</v>
      </c>
      <c r="K112" s="14">
        <v>687582</v>
      </c>
      <c r="L112" s="14">
        <v>190054</v>
      </c>
      <c r="M112" s="14">
        <v>0</v>
      </c>
      <c r="N112" s="14">
        <v>27963</v>
      </c>
      <c r="O112" s="14">
        <v>0</v>
      </c>
      <c r="P112" s="14">
        <v>30000</v>
      </c>
    </row>
    <row r="113" spans="1:16" x14ac:dyDescent="0.25">
      <c r="A113" s="18">
        <v>45302</v>
      </c>
      <c r="B113" s="13">
        <v>43517</v>
      </c>
      <c r="C113" s="33">
        <v>1</v>
      </c>
      <c r="D113" s="14">
        <v>8500000</v>
      </c>
      <c r="E113" s="14">
        <v>367260</v>
      </c>
      <c r="F113" s="15">
        <v>200750</v>
      </c>
      <c r="G113" s="14">
        <v>137848</v>
      </c>
      <c r="H113" s="14">
        <v>169472</v>
      </c>
      <c r="I113" s="14">
        <v>0</v>
      </c>
      <c r="J113" s="14">
        <v>0</v>
      </c>
      <c r="K113" s="14">
        <v>875330</v>
      </c>
      <c r="L113" s="14">
        <v>238035</v>
      </c>
      <c r="M113" s="14">
        <v>0</v>
      </c>
      <c r="N113" s="14">
        <v>32643</v>
      </c>
      <c r="O113" s="14">
        <v>0</v>
      </c>
      <c r="P113" s="14">
        <v>36000</v>
      </c>
    </row>
    <row r="114" spans="1:16" x14ac:dyDescent="0.25">
      <c r="A114" s="16" t="s">
        <v>454</v>
      </c>
      <c r="B114" s="13"/>
      <c r="C114" s="33"/>
      <c r="D114" s="14"/>
      <c r="E114" s="14"/>
      <c r="F114" s="15"/>
      <c r="G114" s="14"/>
      <c r="H114" s="14"/>
      <c r="I114" s="14"/>
      <c r="J114" s="14"/>
      <c r="K114" s="14"/>
      <c r="L114" s="14"/>
      <c r="M114" s="14"/>
      <c r="N114" s="14"/>
      <c r="O114" s="14"/>
      <c r="P114" s="14"/>
    </row>
    <row r="115" spans="1:16" x14ac:dyDescent="0.25">
      <c r="A115" s="18">
        <v>44532</v>
      </c>
      <c r="B115" s="13">
        <v>44392</v>
      </c>
      <c r="C115" s="33"/>
      <c r="D115" s="14">
        <v>5800000</v>
      </c>
      <c r="E115" s="14">
        <v>62757</v>
      </c>
      <c r="F115" s="15">
        <v>43500</v>
      </c>
      <c r="G115" s="14">
        <v>11794</v>
      </c>
      <c r="H115" s="14">
        <v>29130</v>
      </c>
      <c r="I115" s="14">
        <v>0</v>
      </c>
      <c r="J115" s="14">
        <v>0</v>
      </c>
      <c r="K115" s="14">
        <v>147181</v>
      </c>
      <c r="L115" s="14">
        <v>42757</v>
      </c>
      <c r="M115" s="14">
        <v>0</v>
      </c>
      <c r="N115" s="14">
        <v>3465</v>
      </c>
      <c r="O115" s="14">
        <v>0</v>
      </c>
      <c r="P115" s="14">
        <v>5800</v>
      </c>
    </row>
    <row r="116" spans="1:16" x14ac:dyDescent="0.25">
      <c r="A116" s="8" t="s">
        <v>252</v>
      </c>
      <c r="B116" s="13"/>
      <c r="C116" s="33"/>
      <c r="D116" s="14"/>
      <c r="E116" s="14"/>
      <c r="F116" s="15"/>
      <c r="G116" s="14"/>
      <c r="H116" s="14"/>
      <c r="I116" s="14"/>
      <c r="J116" s="14"/>
      <c r="K116" s="14"/>
      <c r="L116" s="14"/>
      <c r="M116" s="14"/>
      <c r="N116" s="14"/>
      <c r="O116" s="14"/>
      <c r="P116" s="14"/>
    </row>
    <row r="117" spans="1:16" x14ac:dyDescent="0.25">
      <c r="A117" s="16" t="s">
        <v>55</v>
      </c>
      <c r="B117" s="13"/>
      <c r="C117" s="33"/>
      <c r="D117" s="14"/>
      <c r="E117" s="14"/>
      <c r="F117" s="15"/>
      <c r="G117" s="14"/>
      <c r="H117" s="14"/>
      <c r="I117" s="14"/>
      <c r="J117" s="14"/>
      <c r="K117" s="14"/>
      <c r="L117" s="14"/>
      <c r="M117" s="14"/>
      <c r="N117" s="14"/>
      <c r="O117" s="14"/>
      <c r="P117" s="14"/>
    </row>
    <row r="118" spans="1:16" x14ac:dyDescent="0.25">
      <c r="A118" s="18">
        <v>44522</v>
      </c>
      <c r="B118" s="13">
        <v>44364</v>
      </c>
      <c r="C118" s="33"/>
      <c r="D118" s="14">
        <v>5675000</v>
      </c>
      <c r="E118" s="14">
        <v>82240</v>
      </c>
      <c r="F118" s="15">
        <v>39450</v>
      </c>
      <c r="G118" s="14">
        <v>0</v>
      </c>
      <c r="H118" s="14">
        <v>48146</v>
      </c>
      <c r="I118" s="14">
        <v>0</v>
      </c>
      <c r="J118" s="14">
        <v>0</v>
      </c>
      <c r="K118" s="14">
        <v>169836</v>
      </c>
      <c r="L118" s="14">
        <v>40800</v>
      </c>
      <c r="M118" s="14">
        <v>31440</v>
      </c>
      <c r="N118" s="14">
        <v>3396</v>
      </c>
      <c r="O118" s="14">
        <v>0</v>
      </c>
      <c r="P118" s="14">
        <v>35750</v>
      </c>
    </row>
    <row r="119" spans="1:16" x14ac:dyDescent="0.25">
      <c r="A119" s="16" t="s">
        <v>528</v>
      </c>
      <c r="B119" s="13"/>
      <c r="C119" s="33"/>
      <c r="D119" s="14"/>
      <c r="E119" s="14"/>
      <c r="F119" s="15"/>
      <c r="G119" s="14"/>
      <c r="H119" s="14"/>
      <c r="I119" s="14"/>
      <c r="J119" s="14"/>
      <c r="K119" s="14"/>
      <c r="L119" s="14"/>
      <c r="M119" s="14"/>
      <c r="N119" s="14"/>
      <c r="O119" s="14"/>
      <c r="P119" s="14"/>
    </row>
    <row r="120" spans="1:16" x14ac:dyDescent="0.25">
      <c r="A120" s="18">
        <v>44798</v>
      </c>
      <c r="B120" s="13">
        <v>44763</v>
      </c>
      <c r="C120" s="33"/>
      <c r="D120" s="14">
        <v>50140000</v>
      </c>
      <c r="E120" s="14">
        <v>116005</v>
      </c>
      <c r="F120" s="15">
        <v>376050</v>
      </c>
      <c r="G120" s="14">
        <v>0</v>
      </c>
      <c r="H120" s="14">
        <v>140017</v>
      </c>
      <c r="I120" s="14">
        <v>0</v>
      </c>
      <c r="J120" s="14">
        <v>0</v>
      </c>
      <c r="K120" s="14">
        <v>632072</v>
      </c>
      <c r="L120" s="14">
        <v>88505</v>
      </c>
      <c r="M120" s="14">
        <v>0</v>
      </c>
      <c r="N120" s="14">
        <v>24324</v>
      </c>
      <c r="O120" s="14">
        <v>0</v>
      </c>
      <c r="P120" s="14">
        <v>0</v>
      </c>
    </row>
    <row r="121" spans="1:16" x14ac:dyDescent="0.25">
      <c r="A121" s="8" t="s">
        <v>236</v>
      </c>
      <c r="B121" s="13"/>
      <c r="C121" s="33"/>
      <c r="D121" s="14"/>
      <c r="E121" s="14"/>
      <c r="F121" s="15"/>
      <c r="G121" s="14"/>
      <c r="H121" s="14"/>
      <c r="I121" s="14"/>
      <c r="J121" s="14"/>
      <c r="K121" s="14"/>
      <c r="L121" s="14"/>
      <c r="M121" s="14"/>
      <c r="N121" s="14"/>
      <c r="O121" s="14"/>
      <c r="P121" s="14"/>
    </row>
    <row r="122" spans="1:16" x14ac:dyDescent="0.25">
      <c r="A122" s="16" t="s">
        <v>182</v>
      </c>
      <c r="B122" s="13"/>
      <c r="C122" s="33"/>
      <c r="D122" s="14"/>
      <c r="E122" s="14"/>
      <c r="F122" s="15"/>
      <c r="G122" s="14"/>
      <c r="H122" s="14"/>
      <c r="I122" s="14"/>
      <c r="J122" s="14"/>
      <c r="K122" s="14"/>
      <c r="L122" s="14"/>
      <c r="M122" s="14"/>
      <c r="N122" s="14"/>
      <c r="O122" s="14"/>
      <c r="P122" s="14"/>
    </row>
    <row r="123" spans="1:16" x14ac:dyDescent="0.25">
      <c r="A123" s="18">
        <v>44530</v>
      </c>
      <c r="B123" s="13">
        <v>44518</v>
      </c>
      <c r="C123" s="33"/>
      <c r="D123" s="14">
        <v>12240000</v>
      </c>
      <c r="E123" s="14">
        <v>55505</v>
      </c>
      <c r="F123" s="15">
        <v>0</v>
      </c>
      <c r="G123" s="14">
        <v>0</v>
      </c>
      <c r="H123" s="14">
        <v>21635</v>
      </c>
      <c r="I123" s="14">
        <v>0</v>
      </c>
      <c r="J123" s="14">
        <v>0</v>
      </c>
      <c r="K123" s="14">
        <v>77140</v>
      </c>
      <c r="L123" s="14">
        <v>55505</v>
      </c>
      <c r="M123" s="14">
        <v>0</v>
      </c>
      <c r="N123" s="14">
        <v>6895</v>
      </c>
      <c r="O123" s="14">
        <v>0</v>
      </c>
      <c r="P123" s="14">
        <v>12240</v>
      </c>
    </row>
    <row r="124" spans="1:16" x14ac:dyDescent="0.25">
      <c r="A124" s="8" t="s">
        <v>898</v>
      </c>
      <c r="B124" s="13"/>
      <c r="C124" s="33"/>
      <c r="D124" s="14"/>
      <c r="E124" s="14"/>
      <c r="F124" s="15"/>
      <c r="G124" s="14"/>
      <c r="H124" s="14"/>
      <c r="I124" s="14"/>
      <c r="J124" s="14"/>
      <c r="K124" s="14"/>
      <c r="L124" s="14"/>
      <c r="M124" s="14"/>
      <c r="N124" s="14"/>
      <c r="O124" s="14"/>
      <c r="P124" s="14"/>
    </row>
    <row r="125" spans="1:16" x14ac:dyDescent="0.25">
      <c r="A125" s="16" t="s">
        <v>796</v>
      </c>
      <c r="B125" s="13"/>
      <c r="C125" s="33"/>
      <c r="D125" s="14"/>
      <c r="E125" s="14"/>
      <c r="F125" s="15"/>
      <c r="G125" s="14"/>
      <c r="H125" s="14"/>
      <c r="I125" s="14"/>
      <c r="J125" s="14"/>
      <c r="K125" s="14"/>
      <c r="L125" s="14"/>
      <c r="M125" s="14"/>
      <c r="N125" s="14"/>
      <c r="O125" s="14"/>
      <c r="P125" s="14"/>
    </row>
    <row r="126" spans="1:16" x14ac:dyDescent="0.25">
      <c r="A126" s="18">
        <v>44958</v>
      </c>
      <c r="B126" s="13">
        <v>44945</v>
      </c>
      <c r="C126" s="33"/>
      <c r="D126" s="14">
        <v>528000</v>
      </c>
      <c r="E126" s="14">
        <v>9682</v>
      </c>
      <c r="F126" s="15">
        <v>0</v>
      </c>
      <c r="G126" s="14">
        <v>0</v>
      </c>
      <c r="H126" s="14">
        <v>1574</v>
      </c>
      <c r="I126" s="14">
        <v>0</v>
      </c>
      <c r="J126" s="14">
        <v>0</v>
      </c>
      <c r="K126" s="14">
        <v>11256</v>
      </c>
      <c r="L126" s="14">
        <v>9682</v>
      </c>
      <c r="M126" s="14">
        <v>0</v>
      </c>
      <c r="N126" s="14">
        <v>342</v>
      </c>
      <c r="O126" s="14">
        <v>0</v>
      </c>
      <c r="P126" s="14">
        <v>1000</v>
      </c>
    </row>
    <row r="127" spans="1:16" x14ac:dyDescent="0.25">
      <c r="A127" s="8" t="s">
        <v>1148</v>
      </c>
      <c r="B127" s="13"/>
      <c r="C127" s="33"/>
      <c r="D127" s="14"/>
      <c r="E127" s="14"/>
      <c r="F127" s="15"/>
      <c r="G127" s="14"/>
      <c r="H127" s="14"/>
      <c r="I127" s="14"/>
      <c r="J127" s="14"/>
      <c r="K127" s="14"/>
      <c r="L127" s="14"/>
      <c r="M127" s="14"/>
      <c r="N127" s="14"/>
      <c r="O127" s="14"/>
      <c r="P127" s="14"/>
    </row>
    <row r="128" spans="1:16" x14ac:dyDescent="0.25">
      <c r="A128" s="16" t="s">
        <v>1023</v>
      </c>
      <c r="B128" s="13"/>
      <c r="C128" s="33"/>
      <c r="D128" s="14"/>
      <c r="E128" s="14"/>
      <c r="F128" s="15"/>
      <c r="G128" s="14"/>
      <c r="H128" s="14"/>
      <c r="I128" s="14"/>
      <c r="J128" s="14"/>
      <c r="K128" s="14"/>
      <c r="L128" s="14"/>
      <c r="M128" s="14"/>
      <c r="N128" s="14"/>
      <c r="O128" s="14"/>
      <c r="P128" s="14"/>
    </row>
    <row r="129" spans="1:16" x14ac:dyDescent="0.25">
      <c r="A129" s="18">
        <v>45202</v>
      </c>
      <c r="B129" s="13">
        <v>45190</v>
      </c>
      <c r="C129" s="33"/>
      <c r="D129" s="14">
        <v>1500000</v>
      </c>
      <c r="E129" s="14">
        <v>23875</v>
      </c>
      <c r="F129" s="15">
        <v>0</v>
      </c>
      <c r="G129" s="14">
        <v>0</v>
      </c>
      <c r="H129" s="14">
        <v>8080</v>
      </c>
      <c r="I129" s="14">
        <v>0</v>
      </c>
      <c r="J129" s="14">
        <v>0</v>
      </c>
      <c r="K129" s="14">
        <v>31955</v>
      </c>
      <c r="L129" s="14">
        <v>23875</v>
      </c>
      <c r="M129" s="14">
        <v>0</v>
      </c>
      <c r="N129" s="14">
        <v>925</v>
      </c>
      <c r="O129" s="14">
        <v>0</v>
      </c>
      <c r="P129" s="14">
        <v>6750</v>
      </c>
    </row>
    <row r="130" spans="1:16" x14ac:dyDescent="0.25">
      <c r="A130" s="8" t="s">
        <v>313</v>
      </c>
      <c r="B130" s="13"/>
      <c r="C130" s="33"/>
      <c r="D130" s="14"/>
      <c r="E130" s="14"/>
      <c r="F130" s="15"/>
      <c r="G130" s="14"/>
      <c r="H130" s="14"/>
      <c r="I130" s="14"/>
      <c r="J130" s="14"/>
      <c r="K130" s="14"/>
      <c r="L130" s="14"/>
      <c r="M130" s="14"/>
      <c r="N130" s="14"/>
      <c r="O130" s="14"/>
      <c r="P130" s="14"/>
    </row>
    <row r="131" spans="1:16" x14ac:dyDescent="0.25">
      <c r="A131" s="16" t="s">
        <v>311</v>
      </c>
      <c r="B131" s="13"/>
      <c r="C131" s="33"/>
      <c r="D131" s="14"/>
      <c r="E131" s="14"/>
      <c r="F131" s="15"/>
      <c r="G131" s="14"/>
      <c r="H131" s="14"/>
      <c r="I131" s="14"/>
      <c r="J131" s="14"/>
      <c r="K131" s="14"/>
      <c r="L131" s="14"/>
      <c r="M131" s="14"/>
      <c r="N131" s="14"/>
      <c r="O131" s="14"/>
      <c r="P131" s="14"/>
    </row>
    <row r="132" spans="1:16" x14ac:dyDescent="0.25">
      <c r="A132" s="18">
        <v>44665</v>
      </c>
      <c r="B132" s="13">
        <v>44637</v>
      </c>
      <c r="C132" s="33"/>
      <c r="D132" s="14">
        <v>4834000</v>
      </c>
      <c r="E132" s="14">
        <v>44777</v>
      </c>
      <c r="F132" s="15">
        <v>19336</v>
      </c>
      <c r="G132" s="14">
        <v>0</v>
      </c>
      <c r="H132" s="14">
        <v>6925</v>
      </c>
      <c r="I132" s="14">
        <v>0</v>
      </c>
      <c r="J132" s="14">
        <v>0</v>
      </c>
      <c r="K132" s="14">
        <v>71038</v>
      </c>
      <c r="L132" s="14">
        <v>37277</v>
      </c>
      <c r="M132" s="14">
        <v>0</v>
      </c>
      <c r="N132" s="14">
        <v>2925</v>
      </c>
      <c r="O132" s="14">
        <v>0</v>
      </c>
      <c r="P132" s="14">
        <v>0</v>
      </c>
    </row>
    <row r="133" spans="1:16" x14ac:dyDescent="0.25">
      <c r="A133" s="8" t="s">
        <v>899</v>
      </c>
      <c r="B133" s="13"/>
      <c r="C133" s="33"/>
      <c r="D133" s="14"/>
      <c r="E133" s="14"/>
      <c r="F133" s="15"/>
      <c r="G133" s="14"/>
      <c r="H133" s="14"/>
      <c r="I133" s="14"/>
      <c r="J133" s="14"/>
      <c r="K133" s="14"/>
      <c r="L133" s="14"/>
      <c r="M133" s="14"/>
      <c r="N133" s="14"/>
      <c r="O133" s="14"/>
      <c r="P133" s="14"/>
    </row>
    <row r="134" spans="1:16" x14ac:dyDescent="0.25">
      <c r="A134" s="16" t="s">
        <v>788</v>
      </c>
      <c r="B134" s="13"/>
      <c r="C134" s="33"/>
      <c r="D134" s="14"/>
      <c r="E134" s="14"/>
      <c r="F134" s="15"/>
      <c r="G134" s="14"/>
      <c r="H134" s="14"/>
      <c r="I134" s="14"/>
      <c r="J134" s="14"/>
      <c r="K134" s="14"/>
      <c r="L134" s="14"/>
      <c r="M134" s="14"/>
      <c r="N134" s="14"/>
      <c r="O134" s="14"/>
      <c r="P134" s="14"/>
    </row>
    <row r="135" spans="1:16" x14ac:dyDescent="0.25">
      <c r="A135" s="18">
        <v>44910</v>
      </c>
      <c r="B135" s="13">
        <v>44854</v>
      </c>
      <c r="C135" s="33"/>
      <c r="D135" s="14">
        <v>200000</v>
      </c>
      <c r="E135" s="14">
        <v>3500</v>
      </c>
      <c r="F135" s="15">
        <v>0</v>
      </c>
      <c r="G135" s="14">
        <v>0</v>
      </c>
      <c r="H135" s="14">
        <v>380</v>
      </c>
      <c r="I135" s="14">
        <v>0</v>
      </c>
      <c r="J135" s="14">
        <v>0</v>
      </c>
      <c r="K135" s="14">
        <v>3880</v>
      </c>
      <c r="L135" s="14">
        <v>3500</v>
      </c>
      <c r="M135" s="14">
        <v>0</v>
      </c>
      <c r="N135" s="14">
        <v>130</v>
      </c>
      <c r="O135" s="14">
        <v>0</v>
      </c>
      <c r="P135" s="14">
        <v>250</v>
      </c>
    </row>
    <row r="136" spans="1:16" x14ac:dyDescent="0.25">
      <c r="A136" s="8" t="s">
        <v>1037</v>
      </c>
      <c r="B136" s="13"/>
      <c r="C136" s="33"/>
      <c r="D136" s="14"/>
      <c r="E136" s="14"/>
      <c r="F136" s="15"/>
      <c r="G136" s="14"/>
      <c r="H136" s="14"/>
      <c r="I136" s="14"/>
      <c r="J136" s="14"/>
      <c r="K136" s="14"/>
      <c r="L136" s="14"/>
      <c r="M136" s="14"/>
      <c r="N136" s="14"/>
      <c r="O136" s="14"/>
      <c r="P136" s="14"/>
    </row>
    <row r="137" spans="1:16" x14ac:dyDescent="0.25">
      <c r="A137" s="16" t="s">
        <v>977</v>
      </c>
      <c r="B137" s="13"/>
      <c r="C137" s="33"/>
      <c r="D137" s="14"/>
      <c r="E137" s="14"/>
      <c r="F137" s="15"/>
      <c r="G137" s="14"/>
      <c r="H137" s="14"/>
      <c r="I137" s="14"/>
      <c r="J137" s="14"/>
      <c r="K137" s="14"/>
      <c r="L137" s="14"/>
      <c r="M137" s="14"/>
      <c r="N137" s="14"/>
      <c r="O137" s="14"/>
      <c r="P137" s="14"/>
    </row>
    <row r="138" spans="1:16" x14ac:dyDescent="0.25">
      <c r="A138" s="18">
        <v>45138</v>
      </c>
      <c r="B138" s="13">
        <v>45127</v>
      </c>
      <c r="C138" s="33">
        <v>2</v>
      </c>
      <c r="D138" s="14">
        <v>472910</v>
      </c>
      <c r="E138" s="14">
        <v>8092</v>
      </c>
      <c r="F138" s="15">
        <v>0</v>
      </c>
      <c r="G138" s="14">
        <v>0</v>
      </c>
      <c r="H138" s="14">
        <v>5565</v>
      </c>
      <c r="I138" s="14">
        <v>0</v>
      </c>
      <c r="J138" s="14">
        <v>0</v>
      </c>
      <c r="K138" s="14">
        <v>13657</v>
      </c>
      <c r="L138" s="14">
        <v>8092</v>
      </c>
      <c r="M138" s="14">
        <v>0</v>
      </c>
      <c r="N138" s="14">
        <v>308</v>
      </c>
      <c r="O138" s="14">
        <v>0</v>
      </c>
      <c r="P138" s="14">
        <v>5000</v>
      </c>
    </row>
    <row r="139" spans="1:16" x14ac:dyDescent="0.25">
      <c r="A139" s="8" t="s">
        <v>1038</v>
      </c>
      <c r="B139" s="13"/>
      <c r="C139" s="33"/>
      <c r="D139" s="14"/>
      <c r="E139" s="14"/>
      <c r="F139" s="15"/>
      <c r="G139" s="14"/>
      <c r="H139" s="14"/>
      <c r="I139" s="14"/>
      <c r="J139" s="14"/>
      <c r="K139" s="14"/>
      <c r="L139" s="14"/>
      <c r="M139" s="14"/>
      <c r="N139" s="14"/>
      <c r="O139" s="14"/>
      <c r="P139" s="14"/>
    </row>
    <row r="140" spans="1:16" x14ac:dyDescent="0.25">
      <c r="A140" s="16" t="s">
        <v>967</v>
      </c>
      <c r="B140" s="13"/>
      <c r="C140" s="33"/>
      <c r="D140" s="14"/>
      <c r="E140" s="14"/>
      <c r="F140" s="15"/>
      <c r="G140" s="14"/>
      <c r="H140" s="14"/>
      <c r="I140" s="14"/>
      <c r="J140" s="14"/>
      <c r="K140" s="14"/>
      <c r="L140" s="14"/>
      <c r="M140" s="14"/>
      <c r="N140" s="14"/>
      <c r="O140" s="14"/>
      <c r="P140" s="14"/>
    </row>
    <row r="141" spans="1:16" x14ac:dyDescent="0.25">
      <c r="A141" s="18">
        <v>45106</v>
      </c>
      <c r="B141" s="13">
        <v>45001</v>
      </c>
      <c r="C141" s="33"/>
      <c r="D141" s="14">
        <v>6500000</v>
      </c>
      <c r="E141" s="14">
        <v>60743</v>
      </c>
      <c r="F141" s="15">
        <v>0</v>
      </c>
      <c r="G141" s="14">
        <v>0</v>
      </c>
      <c r="H141" s="14">
        <v>19156</v>
      </c>
      <c r="I141" s="14">
        <v>0</v>
      </c>
      <c r="J141" s="14">
        <v>0</v>
      </c>
      <c r="K141" s="14">
        <v>79899</v>
      </c>
      <c r="L141" s="14">
        <v>44275</v>
      </c>
      <c r="M141" s="14">
        <v>0</v>
      </c>
      <c r="N141" s="14">
        <v>3850</v>
      </c>
      <c r="O141" s="14">
        <v>0</v>
      </c>
      <c r="P141" s="14">
        <v>14150</v>
      </c>
    </row>
    <row r="142" spans="1:16" x14ac:dyDescent="0.25">
      <c r="A142" s="8" t="s">
        <v>471</v>
      </c>
      <c r="B142" s="13"/>
      <c r="C142" s="33"/>
      <c r="D142" s="14"/>
      <c r="E142" s="14"/>
      <c r="F142" s="15"/>
      <c r="G142" s="14"/>
      <c r="H142" s="14"/>
      <c r="I142" s="14"/>
      <c r="J142" s="14"/>
      <c r="K142" s="14"/>
      <c r="L142" s="14"/>
      <c r="M142" s="14"/>
      <c r="N142" s="14"/>
      <c r="O142" s="14"/>
      <c r="P142" s="14"/>
    </row>
    <row r="143" spans="1:16" x14ac:dyDescent="0.25">
      <c r="A143" s="16" t="s">
        <v>469</v>
      </c>
      <c r="B143" s="13"/>
      <c r="C143" s="33"/>
      <c r="D143" s="14"/>
      <c r="E143" s="14"/>
      <c r="F143" s="15"/>
      <c r="G143" s="14"/>
      <c r="H143" s="14"/>
      <c r="I143" s="14"/>
      <c r="J143" s="14"/>
      <c r="K143" s="14"/>
      <c r="L143" s="14"/>
      <c r="M143" s="14"/>
      <c r="N143" s="14"/>
      <c r="O143" s="14"/>
      <c r="P143" s="14"/>
    </row>
    <row r="144" spans="1:16" x14ac:dyDescent="0.25">
      <c r="A144" s="18">
        <v>44670</v>
      </c>
      <c r="B144" s="13">
        <v>44455</v>
      </c>
      <c r="C144" s="33"/>
      <c r="D144" s="14">
        <v>2890000</v>
      </c>
      <c r="E144" s="14">
        <v>52390</v>
      </c>
      <c r="F144" s="15">
        <v>21675</v>
      </c>
      <c r="G144" s="14">
        <v>18000</v>
      </c>
      <c r="H144" s="14">
        <v>25106</v>
      </c>
      <c r="I144" s="14">
        <v>0</v>
      </c>
      <c r="J144" s="14">
        <v>0</v>
      </c>
      <c r="K144" s="14">
        <v>117171</v>
      </c>
      <c r="L144" s="14">
        <v>32390</v>
      </c>
      <c r="M144" s="14">
        <v>20000</v>
      </c>
      <c r="N144" s="14">
        <v>1759</v>
      </c>
      <c r="O144" s="14">
        <v>0</v>
      </c>
      <c r="P144" s="14">
        <v>5780</v>
      </c>
    </row>
    <row r="145" spans="1:16" x14ac:dyDescent="0.25">
      <c r="A145" s="8" t="s">
        <v>1187</v>
      </c>
      <c r="B145" s="13"/>
      <c r="C145" s="33"/>
      <c r="D145" s="14"/>
      <c r="E145" s="14"/>
      <c r="F145" s="15"/>
      <c r="G145" s="14"/>
      <c r="H145" s="14"/>
      <c r="I145" s="14"/>
      <c r="J145" s="14"/>
      <c r="K145" s="14"/>
      <c r="L145" s="14"/>
      <c r="M145" s="14"/>
      <c r="N145" s="14"/>
      <c r="O145" s="14"/>
      <c r="P145" s="14"/>
    </row>
    <row r="146" spans="1:16" x14ac:dyDescent="0.25">
      <c r="A146" s="16" t="s">
        <v>1029</v>
      </c>
      <c r="B146" s="13"/>
      <c r="C146" s="33"/>
      <c r="D146" s="14"/>
      <c r="E146" s="14"/>
      <c r="F146" s="15"/>
      <c r="G146" s="14"/>
      <c r="H146" s="14"/>
      <c r="I146" s="14"/>
      <c r="J146" s="14"/>
      <c r="K146" s="14"/>
      <c r="L146" s="14"/>
      <c r="M146" s="14"/>
      <c r="N146" s="14"/>
      <c r="O146" s="14"/>
      <c r="P146" s="14"/>
    </row>
    <row r="147" spans="1:16" x14ac:dyDescent="0.25">
      <c r="A147" s="18">
        <v>45183</v>
      </c>
      <c r="B147" s="13">
        <v>45127</v>
      </c>
      <c r="C147" s="33"/>
      <c r="D147" s="14">
        <v>2300000</v>
      </c>
      <c r="E147" s="14">
        <v>39462</v>
      </c>
      <c r="F147" s="15">
        <v>0</v>
      </c>
      <c r="G147" s="14">
        <v>0</v>
      </c>
      <c r="H147" s="14">
        <v>2566</v>
      </c>
      <c r="I147" s="14">
        <v>0</v>
      </c>
      <c r="J147" s="14">
        <v>0</v>
      </c>
      <c r="K147" s="14">
        <v>42028</v>
      </c>
      <c r="L147" s="14">
        <v>28875</v>
      </c>
      <c r="M147" s="14">
        <v>0</v>
      </c>
      <c r="N147" s="14">
        <v>1405</v>
      </c>
      <c r="O147" s="14">
        <v>0</v>
      </c>
      <c r="P147" s="14">
        <v>0</v>
      </c>
    </row>
    <row r="148" spans="1:16" x14ac:dyDescent="0.25">
      <c r="A148" s="8" t="s">
        <v>1284</v>
      </c>
      <c r="B148" s="13"/>
      <c r="C148" s="33"/>
      <c r="D148" s="14"/>
      <c r="E148" s="14"/>
      <c r="F148" s="15"/>
      <c r="G148" s="14"/>
      <c r="H148" s="14"/>
      <c r="I148" s="14"/>
      <c r="J148" s="14"/>
      <c r="K148" s="14"/>
      <c r="L148" s="14"/>
      <c r="M148" s="14"/>
      <c r="N148" s="14"/>
      <c r="O148" s="14"/>
      <c r="P148" s="14"/>
    </row>
    <row r="149" spans="1:16" x14ac:dyDescent="0.25">
      <c r="A149" s="16" t="s">
        <v>1219</v>
      </c>
      <c r="B149" s="13"/>
      <c r="C149" s="33"/>
      <c r="D149" s="14"/>
      <c r="E149" s="14"/>
      <c r="F149" s="15"/>
      <c r="G149" s="14"/>
      <c r="H149" s="14"/>
      <c r="I149" s="14"/>
      <c r="J149" s="14"/>
      <c r="K149" s="14"/>
      <c r="L149" s="14"/>
      <c r="M149" s="14"/>
      <c r="N149" s="14"/>
      <c r="O149" s="14"/>
      <c r="P149" s="14"/>
    </row>
    <row r="150" spans="1:16" x14ac:dyDescent="0.25">
      <c r="A150" s="18">
        <v>45406</v>
      </c>
      <c r="B150" s="13">
        <v>45036</v>
      </c>
      <c r="C150" s="33"/>
      <c r="D150" s="14">
        <v>20000000</v>
      </c>
      <c r="E150" s="14">
        <v>88440</v>
      </c>
      <c r="F150" s="15">
        <v>0</v>
      </c>
      <c r="G150" s="14">
        <v>0</v>
      </c>
      <c r="H150" s="14">
        <v>11138</v>
      </c>
      <c r="I150" s="14">
        <v>0</v>
      </c>
      <c r="J150" s="14">
        <v>0</v>
      </c>
      <c r="K150" s="14">
        <v>99578</v>
      </c>
      <c r="L150" s="14">
        <v>64900</v>
      </c>
      <c r="M150" s="14">
        <v>0</v>
      </c>
      <c r="N150" s="14">
        <v>10775</v>
      </c>
      <c r="O150" s="14">
        <v>0</v>
      </c>
      <c r="P150" s="14">
        <v>0</v>
      </c>
    </row>
    <row r="151" spans="1:16" x14ac:dyDescent="0.25">
      <c r="A151" s="8" t="s">
        <v>900</v>
      </c>
      <c r="B151" s="13"/>
      <c r="C151" s="33"/>
      <c r="D151" s="14"/>
      <c r="E151" s="14"/>
      <c r="F151" s="15"/>
      <c r="G151" s="14"/>
      <c r="H151" s="14"/>
      <c r="I151" s="14"/>
      <c r="J151" s="14"/>
      <c r="K151" s="14"/>
      <c r="L151" s="14"/>
      <c r="M151" s="14"/>
      <c r="N151" s="14"/>
      <c r="O151" s="14"/>
      <c r="P151" s="14"/>
    </row>
    <row r="152" spans="1:16" x14ac:dyDescent="0.25">
      <c r="A152" s="16" t="s">
        <v>860</v>
      </c>
      <c r="B152" s="13"/>
      <c r="C152" s="33"/>
      <c r="D152" s="14"/>
      <c r="E152" s="14"/>
      <c r="F152" s="15"/>
      <c r="G152" s="14"/>
      <c r="H152" s="14"/>
      <c r="I152" s="14"/>
      <c r="J152" s="14"/>
      <c r="K152" s="14"/>
      <c r="L152" s="14"/>
      <c r="M152" s="14"/>
      <c r="N152" s="14"/>
      <c r="O152" s="14"/>
      <c r="P152" s="14"/>
    </row>
    <row r="153" spans="1:16" x14ac:dyDescent="0.25">
      <c r="A153" s="18">
        <v>45063</v>
      </c>
      <c r="B153" s="13">
        <v>43363</v>
      </c>
      <c r="C153" s="33"/>
      <c r="D153" s="14">
        <v>20000000</v>
      </c>
      <c r="E153" s="14">
        <v>88240</v>
      </c>
      <c r="F153" s="15">
        <v>0</v>
      </c>
      <c r="G153" s="14">
        <v>0</v>
      </c>
      <c r="H153" s="14">
        <v>13765</v>
      </c>
      <c r="I153" s="14">
        <v>0</v>
      </c>
      <c r="J153" s="14">
        <v>0</v>
      </c>
      <c r="K153" s="14">
        <v>102005</v>
      </c>
      <c r="L153" s="14">
        <v>64900</v>
      </c>
      <c r="M153" s="14">
        <v>0</v>
      </c>
      <c r="N153" s="14">
        <v>10775</v>
      </c>
      <c r="O153" s="14">
        <v>0</v>
      </c>
      <c r="P153" s="14">
        <v>0</v>
      </c>
    </row>
    <row r="154" spans="1:16" x14ac:dyDescent="0.25">
      <c r="A154" s="16" t="s">
        <v>1075</v>
      </c>
      <c r="B154" s="13"/>
      <c r="C154" s="33"/>
      <c r="D154" s="14"/>
      <c r="E154" s="14"/>
      <c r="F154" s="15"/>
      <c r="G154" s="14"/>
      <c r="H154" s="14"/>
      <c r="I154" s="14"/>
      <c r="J154" s="14"/>
      <c r="K154" s="14"/>
      <c r="L154" s="14"/>
      <c r="M154" s="14"/>
      <c r="N154" s="14"/>
      <c r="O154" s="14"/>
      <c r="P154" s="14"/>
    </row>
    <row r="155" spans="1:16" x14ac:dyDescent="0.25">
      <c r="A155" s="18">
        <v>45197</v>
      </c>
      <c r="B155" s="13">
        <v>45190</v>
      </c>
      <c r="C155" s="33"/>
      <c r="D155" s="14">
        <v>10000000</v>
      </c>
      <c r="E155" s="14">
        <v>54355</v>
      </c>
      <c r="F155" s="15">
        <v>0</v>
      </c>
      <c r="G155" s="14">
        <v>0</v>
      </c>
      <c r="H155" s="14">
        <v>7265</v>
      </c>
      <c r="I155" s="14">
        <v>0</v>
      </c>
      <c r="J155" s="14">
        <v>0</v>
      </c>
      <c r="K155" s="14">
        <v>61620</v>
      </c>
      <c r="L155" s="14">
        <v>50025</v>
      </c>
      <c r="M155" s="14">
        <v>0</v>
      </c>
      <c r="N155" s="14">
        <v>5775</v>
      </c>
      <c r="O155" s="14">
        <v>0</v>
      </c>
      <c r="P155" s="14">
        <v>0</v>
      </c>
    </row>
    <row r="156" spans="1:16" x14ac:dyDescent="0.25">
      <c r="A156" s="8" t="s">
        <v>414</v>
      </c>
      <c r="B156" s="13"/>
      <c r="C156" s="33"/>
      <c r="D156" s="14"/>
      <c r="E156" s="14"/>
      <c r="F156" s="15"/>
      <c r="G156" s="14"/>
      <c r="H156" s="14"/>
      <c r="I156" s="14"/>
      <c r="J156" s="14"/>
      <c r="K156" s="14"/>
      <c r="L156" s="14"/>
      <c r="M156" s="14"/>
      <c r="N156" s="14"/>
      <c r="O156" s="14"/>
      <c r="P156" s="14"/>
    </row>
    <row r="157" spans="1:16" x14ac:dyDescent="0.25">
      <c r="A157" s="16" t="s">
        <v>346</v>
      </c>
      <c r="B157" s="13"/>
      <c r="C157" s="33"/>
      <c r="D157" s="14"/>
      <c r="E157" s="14"/>
      <c r="F157" s="15"/>
      <c r="G157" s="14"/>
      <c r="H157" s="14"/>
      <c r="I157" s="14"/>
      <c r="J157" s="14"/>
      <c r="K157" s="14"/>
      <c r="L157" s="14"/>
      <c r="M157" s="14"/>
      <c r="N157" s="14"/>
      <c r="O157" s="14"/>
      <c r="P157" s="14"/>
    </row>
    <row r="158" spans="1:16" x14ac:dyDescent="0.25">
      <c r="A158" s="18">
        <v>44379</v>
      </c>
      <c r="B158" s="13">
        <v>44336</v>
      </c>
      <c r="C158" s="33"/>
      <c r="D158" s="14">
        <v>5785000</v>
      </c>
      <c r="E158" s="14">
        <v>41933</v>
      </c>
      <c r="F158" s="15">
        <v>0</v>
      </c>
      <c r="G158" s="14">
        <v>0</v>
      </c>
      <c r="H158" s="14">
        <v>27925</v>
      </c>
      <c r="I158" s="14">
        <v>0</v>
      </c>
      <c r="J158" s="14">
        <v>0</v>
      </c>
      <c r="K158" s="14">
        <v>69858</v>
      </c>
      <c r="L158" s="14">
        <v>41933</v>
      </c>
      <c r="M158" s="14">
        <v>0</v>
      </c>
      <c r="N158" s="14">
        <v>3457</v>
      </c>
      <c r="O158" s="14">
        <v>0</v>
      </c>
      <c r="P158" s="14">
        <v>18800</v>
      </c>
    </row>
    <row r="159" spans="1:16" x14ac:dyDescent="0.25">
      <c r="A159" s="8" t="s">
        <v>466</v>
      </c>
      <c r="B159" s="13"/>
      <c r="C159" s="33"/>
      <c r="D159" s="14"/>
      <c r="E159" s="14"/>
      <c r="F159" s="15"/>
      <c r="G159" s="14"/>
      <c r="H159" s="14"/>
      <c r="I159" s="14"/>
      <c r="J159" s="14"/>
      <c r="K159" s="14"/>
      <c r="L159" s="14"/>
      <c r="M159" s="14"/>
      <c r="N159" s="14"/>
      <c r="O159" s="14"/>
      <c r="P159" s="14"/>
    </row>
    <row r="160" spans="1:16" x14ac:dyDescent="0.25">
      <c r="A160" s="16" t="s">
        <v>465</v>
      </c>
      <c r="B160" s="13"/>
      <c r="C160" s="33"/>
      <c r="D160" s="14"/>
      <c r="E160" s="14"/>
      <c r="F160" s="15"/>
      <c r="G160" s="14"/>
      <c r="H160" s="14"/>
      <c r="I160" s="14"/>
      <c r="J160" s="14"/>
      <c r="K160" s="14"/>
      <c r="L160" s="14"/>
      <c r="M160" s="14"/>
      <c r="N160" s="14"/>
      <c r="O160" s="14"/>
      <c r="P160" s="14"/>
    </row>
    <row r="161" spans="1:16" x14ac:dyDescent="0.25">
      <c r="A161" s="18">
        <v>44678</v>
      </c>
      <c r="B161" s="13">
        <v>43328</v>
      </c>
      <c r="C161" s="33">
        <v>1</v>
      </c>
      <c r="D161" s="14">
        <v>9500000</v>
      </c>
      <c r="E161" s="14">
        <v>128109</v>
      </c>
      <c r="F161" s="15">
        <v>160891</v>
      </c>
      <c r="G161" s="14">
        <v>70789</v>
      </c>
      <c r="H161" s="14">
        <v>99721</v>
      </c>
      <c r="I161" s="14">
        <v>0</v>
      </c>
      <c r="J161" s="14">
        <v>0</v>
      </c>
      <c r="K161" s="14">
        <v>459510</v>
      </c>
      <c r="L161" s="14">
        <v>68109</v>
      </c>
      <c r="M161" s="14">
        <v>60000</v>
      </c>
      <c r="N161" s="14">
        <v>11275</v>
      </c>
      <c r="O161" s="14">
        <v>0</v>
      </c>
      <c r="P161" s="14">
        <v>39000</v>
      </c>
    </row>
    <row r="162" spans="1:16" x14ac:dyDescent="0.25">
      <c r="A162" s="16" t="s">
        <v>1080</v>
      </c>
      <c r="B162" s="13"/>
      <c r="C162" s="33"/>
      <c r="D162" s="14"/>
      <c r="E162" s="14"/>
      <c r="F162" s="15"/>
      <c r="G162" s="14"/>
      <c r="H162" s="14"/>
      <c r="I162" s="14"/>
      <c r="J162" s="14"/>
      <c r="K162" s="14"/>
      <c r="L162" s="14"/>
      <c r="M162" s="14"/>
      <c r="N162" s="14"/>
      <c r="O162" s="14"/>
      <c r="P162" s="14"/>
    </row>
    <row r="163" spans="1:16" x14ac:dyDescent="0.25">
      <c r="A163" s="18">
        <v>45211</v>
      </c>
      <c r="B163" s="13">
        <v>45190</v>
      </c>
      <c r="C163" s="33"/>
      <c r="D163" s="14">
        <v>1500000</v>
      </c>
      <c r="E163" s="14">
        <v>26375</v>
      </c>
      <c r="F163" s="15">
        <v>22500</v>
      </c>
      <c r="G163" s="14">
        <v>0</v>
      </c>
      <c r="H163" s="14">
        <v>1465</v>
      </c>
      <c r="I163" s="14">
        <v>0</v>
      </c>
      <c r="J163" s="14">
        <v>0</v>
      </c>
      <c r="K163" s="14">
        <v>50340</v>
      </c>
      <c r="L163" s="14">
        <v>26375</v>
      </c>
      <c r="M163" s="14">
        <v>0</v>
      </c>
      <c r="N163" s="14">
        <v>925</v>
      </c>
      <c r="O163" s="14">
        <v>0</v>
      </c>
      <c r="P163" s="14">
        <v>0</v>
      </c>
    </row>
    <row r="164" spans="1:16" x14ac:dyDescent="0.25">
      <c r="A164" s="8" t="s">
        <v>1194</v>
      </c>
      <c r="B164" s="13"/>
      <c r="C164" s="33"/>
      <c r="D164" s="14"/>
      <c r="E164" s="14"/>
      <c r="F164" s="15"/>
      <c r="G164" s="14"/>
      <c r="H164" s="14"/>
      <c r="I164" s="14"/>
      <c r="J164" s="14"/>
      <c r="K164" s="14"/>
      <c r="L164" s="14"/>
      <c r="M164" s="14"/>
      <c r="N164" s="14"/>
      <c r="O164" s="14"/>
      <c r="P164" s="14"/>
    </row>
    <row r="165" spans="1:16" x14ac:dyDescent="0.25">
      <c r="A165" s="16" t="s">
        <v>1141</v>
      </c>
      <c r="B165" s="13"/>
      <c r="C165" s="33"/>
      <c r="D165" s="14"/>
      <c r="E165" s="14"/>
      <c r="F165" s="15"/>
      <c r="G165" s="14"/>
      <c r="H165" s="14"/>
      <c r="I165" s="14"/>
      <c r="J165" s="14"/>
      <c r="K165" s="14"/>
      <c r="L165" s="14"/>
      <c r="M165" s="14"/>
      <c r="N165" s="14"/>
      <c r="O165" s="14"/>
      <c r="P165" s="14"/>
    </row>
    <row r="166" spans="1:16" x14ac:dyDescent="0.25">
      <c r="A166" s="18">
        <v>45349</v>
      </c>
      <c r="B166" s="13">
        <v>44119</v>
      </c>
      <c r="C166" s="33">
        <v>1</v>
      </c>
      <c r="D166" s="14">
        <v>2556000</v>
      </c>
      <c r="E166" s="14">
        <v>58590</v>
      </c>
      <c r="F166" s="15">
        <v>25560</v>
      </c>
      <c r="G166" s="14">
        <v>0</v>
      </c>
      <c r="H166" s="14">
        <v>3018</v>
      </c>
      <c r="I166" s="14">
        <v>0</v>
      </c>
      <c r="J166" s="14">
        <v>0</v>
      </c>
      <c r="K166" s="14">
        <v>87168</v>
      </c>
      <c r="L166" s="14">
        <v>58590</v>
      </c>
      <c r="M166" s="14">
        <v>0</v>
      </c>
      <c r="N166" s="14">
        <v>3018</v>
      </c>
      <c r="O166" s="14">
        <v>0</v>
      </c>
      <c r="P166" s="14">
        <v>0</v>
      </c>
    </row>
    <row r="167" spans="1:16" x14ac:dyDescent="0.25">
      <c r="A167" s="8" t="s">
        <v>1285</v>
      </c>
      <c r="B167" s="13"/>
      <c r="C167" s="33"/>
      <c r="D167" s="14"/>
      <c r="E167" s="14"/>
      <c r="F167" s="15"/>
      <c r="G167" s="14"/>
      <c r="H167" s="14"/>
      <c r="I167" s="14"/>
      <c r="J167" s="14"/>
      <c r="K167" s="14"/>
      <c r="L167" s="14"/>
      <c r="M167" s="14"/>
      <c r="N167" s="14"/>
      <c r="O167" s="14"/>
      <c r="P167" s="14"/>
    </row>
    <row r="168" spans="1:16" x14ac:dyDescent="0.25">
      <c r="A168" s="16" t="s">
        <v>1141</v>
      </c>
      <c r="B168" s="13"/>
      <c r="C168" s="33"/>
      <c r="D168" s="14"/>
      <c r="E168" s="14"/>
      <c r="F168" s="15"/>
      <c r="G168" s="14"/>
      <c r="H168" s="14"/>
      <c r="I168" s="14"/>
      <c r="J168" s="14"/>
      <c r="K168" s="14"/>
      <c r="L168" s="14"/>
      <c r="M168" s="14"/>
      <c r="N168" s="14"/>
      <c r="O168" s="14"/>
      <c r="P168" s="14"/>
    </row>
    <row r="169" spans="1:16" x14ac:dyDescent="0.25">
      <c r="A169" s="18">
        <v>45196</v>
      </c>
      <c r="B169" s="13">
        <v>44119</v>
      </c>
      <c r="C169" s="33"/>
      <c r="D169" s="14">
        <v>2556000</v>
      </c>
      <c r="E169" s="14">
        <v>29295</v>
      </c>
      <c r="F169" s="15">
        <v>25560</v>
      </c>
      <c r="G169" s="14">
        <v>0</v>
      </c>
      <c r="H169" s="14">
        <v>1558.6</v>
      </c>
      <c r="I169" s="14">
        <v>0</v>
      </c>
      <c r="J169" s="14">
        <v>0</v>
      </c>
      <c r="K169" s="14">
        <v>56413.599999999999</v>
      </c>
      <c r="L169" s="14">
        <v>29295</v>
      </c>
      <c r="M169" s="14">
        <v>0</v>
      </c>
      <c r="N169" s="14">
        <v>1558.6</v>
      </c>
      <c r="O169" s="14">
        <v>0</v>
      </c>
      <c r="P169" s="14">
        <v>0</v>
      </c>
    </row>
    <row r="170" spans="1:16" x14ac:dyDescent="0.25">
      <c r="A170" s="8" t="s">
        <v>320</v>
      </c>
      <c r="B170" s="13"/>
      <c r="C170" s="33"/>
      <c r="D170" s="14"/>
      <c r="E170" s="14"/>
      <c r="F170" s="15"/>
      <c r="G170" s="14"/>
      <c r="H170" s="14"/>
      <c r="I170" s="14"/>
      <c r="J170" s="14"/>
      <c r="K170" s="14"/>
      <c r="L170" s="14"/>
      <c r="M170" s="14"/>
      <c r="N170" s="14"/>
      <c r="O170" s="14"/>
      <c r="P170" s="14"/>
    </row>
    <row r="171" spans="1:16" x14ac:dyDescent="0.25">
      <c r="A171" s="16" t="s">
        <v>317</v>
      </c>
      <c r="B171" s="13"/>
      <c r="C171" s="33"/>
      <c r="D171" s="14"/>
      <c r="E171" s="14"/>
      <c r="F171" s="15"/>
      <c r="G171" s="14"/>
      <c r="H171" s="14"/>
      <c r="I171" s="14"/>
      <c r="J171" s="14"/>
      <c r="K171" s="14"/>
      <c r="L171" s="14"/>
      <c r="M171" s="14"/>
      <c r="N171" s="14"/>
      <c r="O171" s="14"/>
      <c r="P171" s="14"/>
    </row>
    <row r="172" spans="1:16" x14ac:dyDescent="0.25">
      <c r="A172" s="18">
        <v>44384</v>
      </c>
      <c r="B172" s="13">
        <v>43937</v>
      </c>
      <c r="C172" s="33"/>
      <c r="D172" s="14">
        <v>2370000</v>
      </c>
      <c r="E172" s="14">
        <v>46240</v>
      </c>
      <c r="F172" s="15">
        <v>29625</v>
      </c>
      <c r="G172" s="14">
        <v>0</v>
      </c>
      <c r="H172" s="14">
        <v>7839</v>
      </c>
      <c r="I172" s="14">
        <v>0</v>
      </c>
      <c r="J172" s="14">
        <v>0</v>
      </c>
      <c r="K172" s="14">
        <v>83704</v>
      </c>
      <c r="L172" s="14">
        <v>29990</v>
      </c>
      <c r="M172" s="14">
        <v>16250</v>
      </c>
      <c r="N172" s="14">
        <v>1447</v>
      </c>
      <c r="O172" s="14">
        <v>0</v>
      </c>
      <c r="P172" s="14">
        <v>0</v>
      </c>
    </row>
    <row r="173" spans="1:16" x14ac:dyDescent="0.25">
      <c r="A173" s="8" t="s">
        <v>595</v>
      </c>
      <c r="B173" s="13"/>
      <c r="C173" s="33"/>
      <c r="D173" s="14"/>
      <c r="E173" s="14"/>
      <c r="F173" s="15"/>
      <c r="G173" s="14"/>
      <c r="H173" s="14"/>
      <c r="I173" s="14"/>
      <c r="J173" s="14"/>
      <c r="K173" s="14"/>
      <c r="L173" s="14"/>
      <c r="M173" s="14"/>
      <c r="N173" s="14"/>
      <c r="O173" s="14"/>
      <c r="P173" s="14"/>
    </row>
    <row r="174" spans="1:16" x14ac:dyDescent="0.25">
      <c r="A174" s="16" t="s">
        <v>336</v>
      </c>
      <c r="B174" s="13"/>
      <c r="C174" s="33"/>
      <c r="D174" s="14"/>
      <c r="E174" s="14"/>
      <c r="F174" s="15"/>
      <c r="G174" s="14"/>
      <c r="H174" s="14"/>
      <c r="I174" s="14"/>
      <c r="J174" s="14"/>
      <c r="K174" s="14"/>
      <c r="L174" s="14"/>
      <c r="M174" s="14"/>
      <c r="N174" s="14"/>
      <c r="O174" s="14"/>
      <c r="P174" s="14"/>
    </row>
    <row r="175" spans="1:16" x14ac:dyDescent="0.25">
      <c r="A175" s="18">
        <v>44455</v>
      </c>
      <c r="B175" s="13">
        <v>44301</v>
      </c>
      <c r="C175" s="33"/>
      <c r="D175" s="14">
        <v>4870000</v>
      </c>
      <c r="E175" s="14">
        <v>74043</v>
      </c>
      <c r="F175" s="15">
        <v>24350</v>
      </c>
      <c r="G175" s="14">
        <v>0</v>
      </c>
      <c r="H175" s="14">
        <v>24031</v>
      </c>
      <c r="I175" s="14">
        <v>0</v>
      </c>
      <c r="J175" s="14">
        <v>0</v>
      </c>
      <c r="K175" s="14">
        <v>122424</v>
      </c>
      <c r="L175" s="14">
        <v>38843</v>
      </c>
      <c r="M175" s="14">
        <v>0</v>
      </c>
      <c r="N175" s="14">
        <v>2947</v>
      </c>
      <c r="O175" s="14">
        <v>0</v>
      </c>
      <c r="P175" s="14">
        <v>15000</v>
      </c>
    </row>
    <row r="176" spans="1:16" x14ac:dyDescent="0.25">
      <c r="A176" s="8" t="s">
        <v>597</v>
      </c>
      <c r="B176" s="13"/>
      <c r="C176" s="33"/>
      <c r="D176" s="14"/>
      <c r="E176" s="14"/>
      <c r="F176" s="15"/>
      <c r="G176" s="14"/>
      <c r="H176" s="14"/>
      <c r="I176" s="14"/>
      <c r="J176" s="14"/>
      <c r="K176" s="14"/>
      <c r="L176" s="14"/>
      <c r="M176" s="14"/>
      <c r="N176" s="14"/>
      <c r="O176" s="14"/>
      <c r="P176" s="14"/>
    </row>
    <row r="177" spans="1:16" x14ac:dyDescent="0.25">
      <c r="A177" s="16" t="s">
        <v>439</v>
      </c>
      <c r="B177" s="13"/>
      <c r="C177" s="33"/>
      <c r="D177" s="14"/>
      <c r="E177" s="14"/>
      <c r="F177" s="15"/>
      <c r="G177" s="14"/>
      <c r="H177" s="14"/>
      <c r="I177" s="14"/>
      <c r="J177" s="14"/>
      <c r="K177" s="14"/>
      <c r="L177" s="14"/>
      <c r="M177" s="14"/>
      <c r="N177" s="14"/>
      <c r="O177" s="14"/>
      <c r="P177" s="14"/>
    </row>
    <row r="178" spans="1:16" x14ac:dyDescent="0.25">
      <c r="A178" s="18">
        <v>44693</v>
      </c>
      <c r="B178" s="13">
        <v>44637</v>
      </c>
      <c r="C178" s="33"/>
      <c r="D178" s="14">
        <v>2500000</v>
      </c>
      <c r="E178" s="14">
        <v>29395</v>
      </c>
      <c r="F178" s="15">
        <v>0</v>
      </c>
      <c r="G178" s="14">
        <v>0</v>
      </c>
      <c r="H178" s="14">
        <v>4025</v>
      </c>
      <c r="I178" s="14">
        <v>0</v>
      </c>
      <c r="J178" s="14">
        <v>0</v>
      </c>
      <c r="K178" s="14">
        <v>33420</v>
      </c>
      <c r="L178" s="14">
        <v>29395</v>
      </c>
      <c r="M178" s="14">
        <v>0</v>
      </c>
      <c r="N178" s="14">
        <v>1525</v>
      </c>
      <c r="O178" s="14">
        <v>0</v>
      </c>
      <c r="P178" s="14">
        <v>0</v>
      </c>
    </row>
    <row r="179" spans="1:16" x14ac:dyDescent="0.25">
      <c r="A179" s="8" t="s">
        <v>1039</v>
      </c>
      <c r="B179" s="13"/>
      <c r="C179" s="33"/>
      <c r="D179" s="14"/>
      <c r="E179" s="14"/>
      <c r="F179" s="15"/>
      <c r="G179" s="14"/>
      <c r="H179" s="14"/>
      <c r="I179" s="14"/>
      <c r="J179" s="14"/>
      <c r="K179" s="14"/>
      <c r="L179" s="14"/>
      <c r="M179" s="14"/>
      <c r="N179" s="14"/>
      <c r="O179" s="14"/>
      <c r="P179" s="14"/>
    </row>
    <row r="180" spans="1:16" x14ac:dyDescent="0.25">
      <c r="A180" s="16" t="s">
        <v>966</v>
      </c>
      <c r="B180" s="13"/>
      <c r="C180" s="33"/>
      <c r="D180" s="14"/>
      <c r="E180" s="14"/>
      <c r="F180" s="15"/>
      <c r="G180" s="14"/>
      <c r="H180" s="14"/>
      <c r="I180" s="14"/>
      <c r="J180" s="14"/>
      <c r="K180" s="14"/>
      <c r="L180" s="14"/>
      <c r="M180" s="14"/>
      <c r="N180" s="14"/>
      <c r="O180" s="14"/>
      <c r="P180" s="14"/>
    </row>
    <row r="181" spans="1:16" x14ac:dyDescent="0.25">
      <c r="A181" s="18">
        <v>45105</v>
      </c>
      <c r="B181" s="13">
        <v>44854</v>
      </c>
      <c r="C181" s="33"/>
      <c r="D181" s="14">
        <v>5000000</v>
      </c>
      <c r="E181" s="14">
        <v>38359</v>
      </c>
      <c r="F181" s="15">
        <v>0</v>
      </c>
      <c r="G181" s="14">
        <v>0</v>
      </c>
      <c r="H181" s="14">
        <v>5825</v>
      </c>
      <c r="I181" s="14">
        <v>0</v>
      </c>
      <c r="J181" s="14">
        <v>0</v>
      </c>
      <c r="K181" s="14">
        <v>44184</v>
      </c>
      <c r="L181" s="14">
        <v>38359</v>
      </c>
      <c r="M181" s="14">
        <v>0</v>
      </c>
      <c r="N181" s="14">
        <v>3025</v>
      </c>
      <c r="O181" s="14">
        <v>0</v>
      </c>
      <c r="P181" s="14">
        <v>0</v>
      </c>
    </row>
    <row r="182" spans="1:16" x14ac:dyDescent="0.25">
      <c r="A182" s="8" t="s">
        <v>781</v>
      </c>
      <c r="B182" s="13"/>
      <c r="C182" s="33"/>
      <c r="D182" s="14"/>
      <c r="E182" s="14"/>
      <c r="F182" s="15"/>
      <c r="G182" s="14"/>
      <c r="H182" s="14"/>
      <c r="I182" s="14"/>
      <c r="J182" s="14"/>
      <c r="K182" s="14"/>
      <c r="L182" s="14"/>
      <c r="M182" s="14"/>
      <c r="N182" s="14"/>
      <c r="O182" s="14"/>
      <c r="P182" s="14"/>
    </row>
    <row r="183" spans="1:16" x14ac:dyDescent="0.25">
      <c r="A183" s="16" t="s">
        <v>498</v>
      </c>
      <c r="B183" s="13"/>
      <c r="C183" s="33"/>
      <c r="D183" s="14"/>
      <c r="E183" s="14"/>
      <c r="F183" s="15"/>
      <c r="G183" s="14"/>
      <c r="H183" s="14"/>
      <c r="I183" s="14"/>
      <c r="J183" s="14"/>
      <c r="K183" s="14"/>
      <c r="L183" s="14"/>
      <c r="M183" s="14"/>
      <c r="N183" s="14"/>
      <c r="O183" s="14"/>
      <c r="P183" s="14"/>
    </row>
    <row r="184" spans="1:16" x14ac:dyDescent="0.25">
      <c r="A184" s="18">
        <v>44713</v>
      </c>
      <c r="B184" s="13">
        <v>44063</v>
      </c>
      <c r="C184" s="33"/>
      <c r="D184" s="14">
        <v>643241.98</v>
      </c>
      <c r="E184" s="14">
        <v>18145</v>
      </c>
      <c r="F184" s="15">
        <v>0</v>
      </c>
      <c r="G184" s="14">
        <v>5789</v>
      </c>
      <c r="H184" s="14">
        <v>11455</v>
      </c>
      <c r="I184" s="14">
        <v>0</v>
      </c>
      <c r="J184" s="14">
        <v>0</v>
      </c>
      <c r="K184" s="14">
        <v>35389</v>
      </c>
      <c r="L184" s="14">
        <v>10645</v>
      </c>
      <c r="M184" s="14">
        <v>0</v>
      </c>
      <c r="N184" s="14">
        <v>886</v>
      </c>
      <c r="O184" s="14">
        <v>0</v>
      </c>
      <c r="P184" s="14">
        <v>0</v>
      </c>
    </row>
    <row r="185" spans="1:16" x14ac:dyDescent="0.25">
      <c r="A185" s="16" t="s">
        <v>744</v>
      </c>
      <c r="B185" s="13"/>
      <c r="C185" s="33"/>
      <c r="D185" s="14"/>
      <c r="E185" s="14"/>
      <c r="F185" s="15"/>
      <c r="G185" s="14"/>
      <c r="H185" s="14"/>
      <c r="I185" s="14"/>
      <c r="J185" s="14"/>
      <c r="K185" s="14"/>
      <c r="L185" s="14"/>
      <c r="M185" s="14"/>
      <c r="N185" s="14"/>
      <c r="O185" s="14"/>
      <c r="P185" s="14"/>
    </row>
    <row r="186" spans="1:16" x14ac:dyDescent="0.25">
      <c r="A186" s="18">
        <v>44837</v>
      </c>
      <c r="B186" s="13">
        <v>44819</v>
      </c>
      <c r="C186" s="33"/>
      <c r="D186" s="14">
        <v>150000</v>
      </c>
      <c r="E186" s="14">
        <v>2698</v>
      </c>
      <c r="F186" s="15">
        <v>0</v>
      </c>
      <c r="G186" s="14">
        <v>0</v>
      </c>
      <c r="H186" s="14">
        <v>1950</v>
      </c>
      <c r="I186" s="14">
        <v>0</v>
      </c>
      <c r="J186" s="14">
        <v>0</v>
      </c>
      <c r="K186" s="14">
        <v>4648</v>
      </c>
      <c r="L186" s="14">
        <v>2698</v>
      </c>
      <c r="M186" s="14">
        <v>0</v>
      </c>
      <c r="N186" s="14">
        <v>100</v>
      </c>
      <c r="O186" s="14">
        <v>0</v>
      </c>
      <c r="P186" s="14">
        <v>0</v>
      </c>
    </row>
    <row r="187" spans="1:16" x14ac:dyDescent="0.25">
      <c r="A187" s="8" t="s">
        <v>98</v>
      </c>
      <c r="B187" s="13"/>
      <c r="C187" s="33"/>
      <c r="D187" s="14"/>
      <c r="E187" s="14"/>
      <c r="F187" s="15"/>
      <c r="G187" s="14"/>
      <c r="H187" s="14"/>
      <c r="I187" s="14"/>
      <c r="J187" s="14"/>
      <c r="K187" s="14"/>
      <c r="L187" s="14"/>
      <c r="M187" s="14"/>
      <c r="N187" s="14"/>
      <c r="O187" s="14"/>
      <c r="P187" s="14"/>
    </row>
    <row r="188" spans="1:16" x14ac:dyDescent="0.25">
      <c r="A188" s="16" t="s">
        <v>96</v>
      </c>
      <c r="B188" s="13"/>
      <c r="C188" s="33"/>
      <c r="D188" s="14"/>
      <c r="E188" s="14"/>
      <c r="F188" s="15"/>
      <c r="G188" s="14"/>
      <c r="H188" s="14"/>
      <c r="I188" s="14"/>
      <c r="J188" s="14"/>
      <c r="K188" s="14"/>
      <c r="L188" s="14"/>
      <c r="M188" s="14"/>
      <c r="N188" s="14"/>
      <c r="O188" s="14"/>
      <c r="P188" s="14"/>
    </row>
    <row r="189" spans="1:16" x14ac:dyDescent="0.25">
      <c r="A189" s="18">
        <v>44581</v>
      </c>
      <c r="B189" s="13">
        <v>44518</v>
      </c>
      <c r="C189" s="33"/>
      <c r="D189" s="14">
        <v>6500000</v>
      </c>
      <c r="E189" s="14">
        <v>84275</v>
      </c>
      <c r="F189" s="15">
        <v>74714</v>
      </c>
      <c r="G189" s="14">
        <v>0</v>
      </c>
      <c r="H189" s="14">
        <v>31350</v>
      </c>
      <c r="I189" s="14">
        <v>0</v>
      </c>
      <c r="J189" s="14">
        <v>0</v>
      </c>
      <c r="K189" s="14">
        <v>190339</v>
      </c>
      <c r="L189" s="14">
        <v>41775</v>
      </c>
      <c r="M189" s="14">
        <v>35000</v>
      </c>
      <c r="N189" s="14">
        <v>3850</v>
      </c>
      <c r="O189" s="14">
        <v>0</v>
      </c>
      <c r="P189" s="14">
        <v>0</v>
      </c>
    </row>
    <row r="190" spans="1:16" x14ac:dyDescent="0.25">
      <c r="A190" s="8" t="s">
        <v>1195</v>
      </c>
      <c r="B190" s="13"/>
      <c r="C190" s="33"/>
      <c r="D190" s="14"/>
      <c r="E190" s="14"/>
      <c r="F190" s="15"/>
      <c r="G190" s="14"/>
      <c r="H190" s="14"/>
      <c r="I190" s="14"/>
      <c r="J190" s="14"/>
      <c r="K190" s="14"/>
      <c r="L190" s="14"/>
      <c r="M190" s="14"/>
      <c r="N190" s="14"/>
      <c r="O190" s="14"/>
      <c r="P190" s="14"/>
    </row>
    <row r="191" spans="1:16" x14ac:dyDescent="0.25">
      <c r="A191" s="16" t="s">
        <v>1128</v>
      </c>
      <c r="B191" s="13"/>
      <c r="C191" s="33"/>
      <c r="D191" s="14"/>
      <c r="E191" s="14"/>
      <c r="F191" s="15"/>
      <c r="G191" s="14"/>
      <c r="H191" s="14"/>
      <c r="I191" s="14"/>
      <c r="J191" s="14"/>
      <c r="K191" s="14"/>
      <c r="L191" s="14"/>
      <c r="M191" s="14"/>
      <c r="N191" s="14"/>
      <c r="O191" s="14"/>
      <c r="P191" s="14"/>
    </row>
    <row r="192" spans="1:16" x14ac:dyDescent="0.25">
      <c r="A192" s="18">
        <v>45288</v>
      </c>
      <c r="B192" s="13">
        <v>45155</v>
      </c>
      <c r="C192" s="33"/>
      <c r="D192" s="14">
        <v>40000000</v>
      </c>
      <c r="E192" s="14">
        <v>160900</v>
      </c>
      <c r="F192" s="15">
        <v>280914</v>
      </c>
      <c r="G192" s="14">
        <v>0</v>
      </c>
      <c r="H192" s="14">
        <v>119025</v>
      </c>
      <c r="I192" s="14">
        <v>0</v>
      </c>
      <c r="J192" s="14">
        <v>0</v>
      </c>
      <c r="K192" s="14">
        <v>560839</v>
      </c>
      <c r="L192" s="14">
        <v>78400</v>
      </c>
      <c r="M192" s="14">
        <v>31000</v>
      </c>
      <c r="N192" s="14">
        <v>19775</v>
      </c>
      <c r="O192" s="14">
        <v>0</v>
      </c>
      <c r="P192" s="14">
        <v>45000</v>
      </c>
    </row>
    <row r="193" spans="1:16" x14ac:dyDescent="0.25">
      <c r="A193" s="8" t="s">
        <v>901</v>
      </c>
      <c r="B193" s="13"/>
      <c r="C193" s="33"/>
      <c r="D193" s="14"/>
      <c r="E193" s="14"/>
      <c r="F193" s="15"/>
      <c r="G193" s="14"/>
      <c r="H193" s="14"/>
      <c r="I193" s="14"/>
      <c r="J193" s="14"/>
      <c r="K193" s="14"/>
      <c r="L193" s="14"/>
      <c r="M193" s="14"/>
      <c r="N193" s="14"/>
      <c r="O193" s="14"/>
      <c r="P193" s="14"/>
    </row>
    <row r="194" spans="1:16" x14ac:dyDescent="0.25">
      <c r="A194" s="16" t="s">
        <v>824</v>
      </c>
      <c r="B194" s="13"/>
      <c r="C194" s="33"/>
      <c r="D194" s="14"/>
      <c r="E194" s="14"/>
      <c r="F194" s="15"/>
      <c r="G194" s="14"/>
      <c r="H194" s="14"/>
      <c r="I194" s="14"/>
      <c r="J194" s="14"/>
      <c r="K194" s="14"/>
      <c r="L194" s="14"/>
      <c r="M194" s="14"/>
      <c r="N194" s="14"/>
      <c r="O194" s="14"/>
      <c r="P194" s="14"/>
    </row>
    <row r="195" spans="1:16" x14ac:dyDescent="0.25">
      <c r="A195" s="18">
        <v>44911</v>
      </c>
      <c r="B195" s="13">
        <v>44700</v>
      </c>
      <c r="C195" s="33"/>
      <c r="D195" s="14">
        <v>3500000</v>
      </c>
      <c r="E195" s="14">
        <v>33775</v>
      </c>
      <c r="F195" s="15">
        <v>0</v>
      </c>
      <c r="G195" s="14">
        <v>0</v>
      </c>
      <c r="H195" s="14">
        <v>4125</v>
      </c>
      <c r="I195" s="14">
        <v>0</v>
      </c>
      <c r="J195" s="14">
        <v>0</v>
      </c>
      <c r="K195" s="14">
        <v>37900</v>
      </c>
      <c r="L195" s="14">
        <v>30498</v>
      </c>
      <c r="M195" s="14">
        <v>0</v>
      </c>
      <c r="N195" s="14">
        <v>2125</v>
      </c>
      <c r="O195" s="14">
        <v>0</v>
      </c>
      <c r="P195" s="14">
        <v>0</v>
      </c>
    </row>
    <row r="196" spans="1:16" x14ac:dyDescent="0.25">
      <c r="A196" s="16" t="s">
        <v>999</v>
      </c>
      <c r="B196" s="13"/>
      <c r="C196" s="33"/>
      <c r="D196" s="14"/>
      <c r="E196" s="14"/>
      <c r="F196" s="15"/>
      <c r="G196" s="14"/>
      <c r="H196" s="14"/>
      <c r="I196" s="14"/>
      <c r="J196" s="14"/>
      <c r="K196" s="14"/>
      <c r="L196" s="14"/>
      <c r="M196" s="14"/>
      <c r="N196" s="14"/>
      <c r="O196" s="14"/>
      <c r="P196" s="14"/>
    </row>
    <row r="197" spans="1:16" x14ac:dyDescent="0.25">
      <c r="A197" s="18">
        <v>45197</v>
      </c>
      <c r="B197" s="13">
        <v>44910</v>
      </c>
      <c r="C197" s="33"/>
      <c r="D197" s="14">
        <v>440000</v>
      </c>
      <c r="E197" s="14">
        <v>6600</v>
      </c>
      <c r="F197" s="15">
        <v>0</v>
      </c>
      <c r="G197" s="14">
        <v>0</v>
      </c>
      <c r="H197" s="14">
        <v>2286</v>
      </c>
      <c r="I197" s="14">
        <v>0</v>
      </c>
      <c r="J197" s="14">
        <v>0</v>
      </c>
      <c r="K197" s="14">
        <v>8886</v>
      </c>
      <c r="L197" s="14">
        <v>6600</v>
      </c>
      <c r="M197" s="14">
        <v>0</v>
      </c>
      <c r="N197" s="14">
        <v>286</v>
      </c>
      <c r="O197" s="14">
        <v>0</v>
      </c>
      <c r="P197" s="14">
        <v>0</v>
      </c>
    </row>
    <row r="198" spans="1:16" x14ac:dyDescent="0.25">
      <c r="A198" s="8" t="s">
        <v>736</v>
      </c>
      <c r="B198" s="13"/>
      <c r="C198" s="33"/>
      <c r="D198" s="14"/>
      <c r="E198" s="14"/>
      <c r="F198" s="15"/>
      <c r="G198" s="14"/>
      <c r="H198" s="14"/>
      <c r="I198" s="14"/>
      <c r="J198" s="14"/>
      <c r="K198" s="14"/>
      <c r="L198" s="14"/>
      <c r="M198" s="14"/>
      <c r="N198" s="14"/>
      <c r="O198" s="14"/>
      <c r="P198" s="14"/>
    </row>
    <row r="199" spans="1:16" x14ac:dyDescent="0.25">
      <c r="A199" s="16" t="s">
        <v>448</v>
      </c>
      <c r="B199" s="13"/>
      <c r="C199" s="33"/>
      <c r="D199" s="14"/>
      <c r="E199" s="14"/>
      <c r="F199" s="15"/>
      <c r="G199" s="14"/>
      <c r="H199" s="14"/>
      <c r="I199" s="14"/>
      <c r="J199" s="14"/>
      <c r="K199" s="14"/>
      <c r="L199" s="14"/>
      <c r="M199" s="14"/>
      <c r="N199" s="14"/>
      <c r="O199" s="14"/>
      <c r="P199" s="14"/>
    </row>
    <row r="200" spans="1:16" x14ac:dyDescent="0.25">
      <c r="A200" s="18">
        <v>44707</v>
      </c>
      <c r="B200" s="13">
        <v>44700</v>
      </c>
      <c r="C200" s="33"/>
      <c r="D200" s="14">
        <v>300000</v>
      </c>
      <c r="E200" s="14">
        <v>4500</v>
      </c>
      <c r="F200" s="15">
        <v>0</v>
      </c>
      <c r="G200" s="14">
        <v>0</v>
      </c>
      <c r="H200" s="14">
        <v>695</v>
      </c>
      <c r="I200" s="14">
        <v>0</v>
      </c>
      <c r="J200" s="14">
        <v>0</v>
      </c>
      <c r="K200" s="14">
        <v>5195</v>
      </c>
      <c r="L200" s="14">
        <v>4500</v>
      </c>
      <c r="M200" s="14">
        <v>0</v>
      </c>
      <c r="N200" s="14">
        <v>195</v>
      </c>
      <c r="O200" s="14">
        <v>0</v>
      </c>
      <c r="P200" s="14">
        <v>0</v>
      </c>
    </row>
    <row r="201" spans="1:16" x14ac:dyDescent="0.25">
      <c r="A201" s="8" t="s">
        <v>1286</v>
      </c>
      <c r="B201" s="13"/>
      <c r="C201" s="33"/>
      <c r="D201" s="14"/>
      <c r="E201" s="14"/>
      <c r="F201" s="15"/>
      <c r="G201" s="14"/>
      <c r="H201" s="14"/>
      <c r="I201" s="14"/>
      <c r="J201" s="14"/>
      <c r="K201" s="14"/>
      <c r="L201" s="14"/>
      <c r="M201" s="14"/>
      <c r="N201" s="14"/>
      <c r="O201" s="14"/>
      <c r="P201" s="14"/>
    </row>
    <row r="202" spans="1:16" x14ac:dyDescent="0.25">
      <c r="A202" s="16" t="s">
        <v>1245</v>
      </c>
      <c r="B202" s="13"/>
      <c r="C202" s="33"/>
      <c r="D202" s="14"/>
      <c r="E202" s="14"/>
      <c r="F202" s="15"/>
      <c r="G202" s="14"/>
      <c r="H202" s="14"/>
      <c r="I202" s="14"/>
      <c r="J202" s="14"/>
      <c r="K202" s="14"/>
      <c r="L202" s="14"/>
      <c r="M202" s="14"/>
      <c r="N202" s="14"/>
      <c r="O202" s="14"/>
      <c r="P202" s="14"/>
    </row>
    <row r="203" spans="1:16" x14ac:dyDescent="0.25">
      <c r="A203" s="18">
        <v>45427</v>
      </c>
      <c r="B203" s="13">
        <v>45274</v>
      </c>
      <c r="C203" s="33"/>
      <c r="D203" s="14">
        <v>500000</v>
      </c>
      <c r="E203" s="14">
        <v>9000</v>
      </c>
      <c r="F203" s="15">
        <v>0</v>
      </c>
      <c r="G203" s="14">
        <v>0</v>
      </c>
      <c r="H203" s="14">
        <v>2075</v>
      </c>
      <c r="I203" s="14">
        <v>0</v>
      </c>
      <c r="J203" s="14">
        <v>0</v>
      </c>
      <c r="K203" s="14">
        <v>11075</v>
      </c>
      <c r="L203" s="14">
        <v>9000</v>
      </c>
      <c r="M203" s="14">
        <v>0</v>
      </c>
      <c r="N203" s="14">
        <v>325</v>
      </c>
      <c r="O203" s="14">
        <v>0</v>
      </c>
      <c r="P203" s="14">
        <v>0</v>
      </c>
    </row>
    <row r="204" spans="1:16" x14ac:dyDescent="0.25">
      <c r="A204" s="8" t="s">
        <v>1040</v>
      </c>
      <c r="B204" s="13"/>
      <c r="C204" s="33"/>
      <c r="D204" s="14"/>
      <c r="E204" s="14"/>
      <c r="F204" s="15"/>
      <c r="G204" s="14"/>
      <c r="H204" s="14"/>
      <c r="I204" s="14"/>
      <c r="J204" s="14"/>
      <c r="K204" s="14"/>
      <c r="L204" s="14"/>
      <c r="M204" s="14"/>
      <c r="N204" s="14"/>
      <c r="O204" s="14"/>
      <c r="P204" s="14"/>
    </row>
    <row r="205" spans="1:16" x14ac:dyDescent="0.25">
      <c r="A205" s="16" t="s">
        <v>990</v>
      </c>
      <c r="B205" s="13"/>
      <c r="C205" s="33"/>
      <c r="D205" s="14"/>
      <c r="E205" s="14"/>
      <c r="F205" s="15"/>
      <c r="G205" s="14"/>
      <c r="H205" s="14"/>
      <c r="I205" s="14"/>
      <c r="J205" s="14"/>
      <c r="K205" s="14"/>
      <c r="L205" s="14"/>
      <c r="M205" s="14"/>
      <c r="N205" s="14"/>
      <c r="O205" s="14"/>
      <c r="P205" s="14"/>
    </row>
    <row r="206" spans="1:16" x14ac:dyDescent="0.25">
      <c r="A206" s="18">
        <v>44748</v>
      </c>
      <c r="B206" s="13">
        <v>44455</v>
      </c>
      <c r="C206" s="33"/>
      <c r="D206" s="14">
        <v>11000000</v>
      </c>
      <c r="E206" s="14">
        <v>10041</v>
      </c>
      <c r="F206" s="15">
        <v>0</v>
      </c>
      <c r="G206" s="14">
        <v>0</v>
      </c>
      <c r="H206" s="14">
        <v>9275</v>
      </c>
      <c r="I206" s="14">
        <v>0</v>
      </c>
      <c r="J206" s="14">
        <v>0</v>
      </c>
      <c r="K206" s="14">
        <v>19316</v>
      </c>
      <c r="L206" s="14">
        <v>10041</v>
      </c>
      <c r="M206" s="14">
        <v>0</v>
      </c>
      <c r="N206" s="14">
        <v>6275</v>
      </c>
      <c r="O206" s="14">
        <v>0</v>
      </c>
      <c r="P206" s="14">
        <v>0</v>
      </c>
    </row>
    <row r="207" spans="1:16" x14ac:dyDescent="0.25">
      <c r="A207" s="8" t="s">
        <v>1041</v>
      </c>
      <c r="B207" s="13"/>
      <c r="C207" s="33"/>
      <c r="D207" s="14"/>
      <c r="E207" s="14"/>
      <c r="F207" s="15"/>
      <c r="G207" s="14"/>
      <c r="H207" s="14"/>
      <c r="I207" s="14"/>
      <c r="J207" s="14"/>
      <c r="K207" s="14"/>
      <c r="L207" s="14"/>
      <c r="M207" s="14"/>
      <c r="N207" s="14"/>
      <c r="O207" s="14"/>
      <c r="P207" s="14"/>
    </row>
    <row r="208" spans="1:16" x14ac:dyDescent="0.25">
      <c r="A208" s="16" t="s">
        <v>886</v>
      </c>
      <c r="B208" s="13"/>
      <c r="C208" s="33"/>
      <c r="D208" s="14"/>
      <c r="E208" s="14"/>
      <c r="F208" s="15"/>
      <c r="G208" s="14"/>
      <c r="H208" s="14"/>
      <c r="I208" s="14"/>
      <c r="J208" s="14"/>
      <c r="K208" s="14"/>
      <c r="L208" s="14"/>
      <c r="M208" s="14"/>
      <c r="N208" s="14"/>
      <c r="O208" s="14"/>
      <c r="P208" s="14"/>
    </row>
    <row r="209" spans="1:16" x14ac:dyDescent="0.25">
      <c r="A209" s="18">
        <v>45078</v>
      </c>
      <c r="B209" s="13">
        <v>45064</v>
      </c>
      <c r="C209" s="33"/>
      <c r="D209" s="14">
        <v>24500000</v>
      </c>
      <c r="E209" s="14">
        <v>116881</v>
      </c>
      <c r="F209" s="15">
        <v>51450</v>
      </c>
      <c r="G209" s="14">
        <v>0</v>
      </c>
      <c r="H209" s="14">
        <v>31200</v>
      </c>
      <c r="I209" s="14">
        <v>0</v>
      </c>
      <c r="J209" s="14">
        <v>0</v>
      </c>
      <c r="K209" s="14">
        <v>199531</v>
      </c>
      <c r="L209" s="14">
        <v>17981</v>
      </c>
      <c r="M209" s="14">
        <v>51450</v>
      </c>
      <c r="N209" s="14">
        <v>27700</v>
      </c>
      <c r="O209" s="14">
        <v>0</v>
      </c>
      <c r="P209" s="14">
        <v>0</v>
      </c>
    </row>
    <row r="210" spans="1:16" x14ac:dyDescent="0.25">
      <c r="A210" s="8" t="s">
        <v>1287</v>
      </c>
      <c r="B210" s="13"/>
      <c r="C210" s="33"/>
      <c r="D210" s="14"/>
      <c r="E210" s="14"/>
      <c r="F210" s="15"/>
      <c r="G210" s="14"/>
      <c r="H210" s="14"/>
      <c r="I210" s="14"/>
      <c r="J210" s="14"/>
      <c r="K210" s="14"/>
      <c r="L210" s="14"/>
      <c r="M210" s="14"/>
      <c r="N210" s="14"/>
      <c r="O210" s="14"/>
      <c r="P210" s="14"/>
    </row>
    <row r="211" spans="1:16" x14ac:dyDescent="0.25">
      <c r="A211" s="16" t="s">
        <v>1240</v>
      </c>
      <c r="B211" s="13"/>
      <c r="C211" s="33"/>
      <c r="D211" s="14"/>
      <c r="E211" s="14"/>
      <c r="F211" s="15"/>
      <c r="G211" s="14"/>
      <c r="H211" s="14"/>
      <c r="I211" s="14"/>
      <c r="J211" s="14"/>
      <c r="K211" s="14"/>
      <c r="L211" s="14"/>
      <c r="M211" s="14"/>
      <c r="N211" s="14"/>
      <c r="O211" s="14"/>
      <c r="P211" s="14"/>
    </row>
    <row r="212" spans="1:16" x14ac:dyDescent="0.25">
      <c r="A212" s="18">
        <v>45371</v>
      </c>
      <c r="B212" s="13">
        <v>45190</v>
      </c>
      <c r="C212" s="33"/>
      <c r="D212" s="14">
        <v>23000000</v>
      </c>
      <c r="E212" s="14">
        <v>95444</v>
      </c>
      <c r="F212" s="15">
        <v>0</v>
      </c>
      <c r="G212" s="14">
        <v>0</v>
      </c>
      <c r="H212" s="14">
        <v>115075</v>
      </c>
      <c r="I212" s="14">
        <v>0</v>
      </c>
      <c r="J212" s="14">
        <v>0</v>
      </c>
      <c r="K212" s="14">
        <v>210519</v>
      </c>
      <c r="L212" s="14">
        <v>65444</v>
      </c>
      <c r="M212" s="14">
        <v>0</v>
      </c>
      <c r="N212" s="14">
        <v>12125</v>
      </c>
      <c r="O212" s="14">
        <v>0</v>
      </c>
      <c r="P212" s="14">
        <v>69000</v>
      </c>
    </row>
    <row r="213" spans="1:16" x14ac:dyDescent="0.25">
      <c r="A213" s="8" t="s">
        <v>715</v>
      </c>
      <c r="B213" s="13"/>
      <c r="C213" s="33"/>
      <c r="D213" s="14"/>
      <c r="E213" s="14"/>
      <c r="F213" s="15"/>
      <c r="G213" s="14"/>
      <c r="H213" s="14"/>
      <c r="I213" s="14"/>
      <c r="J213" s="14"/>
      <c r="K213" s="14"/>
      <c r="L213" s="14"/>
      <c r="M213" s="14"/>
      <c r="N213" s="14"/>
      <c r="O213" s="14"/>
      <c r="P213" s="14"/>
    </row>
    <row r="214" spans="1:16" x14ac:dyDescent="0.25">
      <c r="A214" s="16" t="s">
        <v>495</v>
      </c>
      <c r="B214" s="13"/>
      <c r="C214" s="33"/>
      <c r="D214" s="14"/>
      <c r="E214" s="14"/>
      <c r="F214" s="15"/>
      <c r="G214" s="14"/>
      <c r="H214" s="14"/>
      <c r="I214" s="14"/>
      <c r="J214" s="14"/>
      <c r="K214" s="14"/>
      <c r="L214" s="14"/>
      <c r="M214" s="14"/>
      <c r="N214" s="14"/>
      <c r="O214" s="14"/>
      <c r="P214" s="14"/>
    </row>
    <row r="215" spans="1:16" x14ac:dyDescent="0.25">
      <c r="A215" s="18">
        <v>44635</v>
      </c>
      <c r="B215" s="13">
        <v>44427</v>
      </c>
      <c r="C215" s="33"/>
      <c r="D215" s="14">
        <v>8500000</v>
      </c>
      <c r="E215" s="14">
        <v>55170</v>
      </c>
      <c r="F215" s="15">
        <v>0</v>
      </c>
      <c r="G215" s="14">
        <v>0</v>
      </c>
      <c r="H215" s="14">
        <v>40550</v>
      </c>
      <c r="I215" s="14">
        <v>0</v>
      </c>
      <c r="J215" s="14">
        <v>0</v>
      </c>
      <c r="K215" s="14">
        <v>95720</v>
      </c>
      <c r="L215" s="14">
        <v>33370</v>
      </c>
      <c r="M215" s="14">
        <v>0</v>
      </c>
      <c r="N215" s="14">
        <v>4950</v>
      </c>
      <c r="O215" s="14">
        <v>0</v>
      </c>
      <c r="P215" s="14">
        <v>17000</v>
      </c>
    </row>
    <row r="216" spans="1:16" x14ac:dyDescent="0.25">
      <c r="A216" s="8" t="s">
        <v>417</v>
      </c>
      <c r="B216" s="13"/>
      <c r="C216" s="33"/>
      <c r="D216" s="14"/>
      <c r="E216" s="14"/>
      <c r="F216" s="15"/>
      <c r="G216" s="14"/>
      <c r="H216" s="14"/>
      <c r="I216" s="14"/>
      <c r="J216" s="14"/>
      <c r="K216" s="14"/>
      <c r="L216" s="14"/>
      <c r="M216" s="14"/>
      <c r="N216" s="14"/>
      <c r="O216" s="14"/>
      <c r="P216" s="14"/>
    </row>
    <row r="217" spans="1:16" x14ac:dyDescent="0.25">
      <c r="A217" s="16" t="s">
        <v>373</v>
      </c>
      <c r="B217" s="13"/>
      <c r="C217" s="33"/>
      <c r="D217" s="14"/>
      <c r="E217" s="14"/>
      <c r="F217" s="15"/>
      <c r="G217" s="14"/>
      <c r="H217" s="14"/>
      <c r="I217" s="14"/>
      <c r="J217" s="14"/>
      <c r="K217" s="14"/>
      <c r="L217" s="14"/>
      <c r="M217" s="14"/>
      <c r="N217" s="14"/>
      <c r="O217" s="14"/>
      <c r="P217" s="14"/>
    </row>
    <row r="218" spans="1:16" x14ac:dyDescent="0.25">
      <c r="A218" s="18">
        <v>44468</v>
      </c>
      <c r="B218" s="13">
        <v>44427</v>
      </c>
      <c r="C218" s="33"/>
      <c r="D218" s="14">
        <v>3365000</v>
      </c>
      <c r="E218" s="14">
        <v>30481.4</v>
      </c>
      <c r="F218" s="15">
        <v>0</v>
      </c>
      <c r="G218" s="14">
        <v>0</v>
      </c>
      <c r="H218" s="14">
        <v>33805</v>
      </c>
      <c r="I218" s="14">
        <v>0</v>
      </c>
      <c r="J218" s="14">
        <v>0</v>
      </c>
      <c r="K218" s="14">
        <v>64286.400000000001</v>
      </c>
      <c r="L218" s="14">
        <v>30481</v>
      </c>
      <c r="M218" s="14">
        <v>0</v>
      </c>
      <c r="N218" s="14">
        <v>2044</v>
      </c>
      <c r="O218" s="14">
        <v>0</v>
      </c>
      <c r="P218" s="14">
        <v>0</v>
      </c>
    </row>
    <row r="219" spans="1:16" x14ac:dyDescent="0.25">
      <c r="A219" s="8" t="s">
        <v>902</v>
      </c>
      <c r="B219" s="13"/>
      <c r="C219" s="33"/>
      <c r="D219" s="14"/>
      <c r="E219" s="14"/>
      <c r="F219" s="15"/>
      <c r="G219" s="14"/>
      <c r="H219" s="14"/>
      <c r="I219" s="14"/>
      <c r="J219" s="14"/>
      <c r="K219" s="14"/>
      <c r="L219" s="14"/>
      <c r="M219" s="14"/>
      <c r="N219" s="14"/>
      <c r="O219" s="14"/>
      <c r="P219" s="14"/>
    </row>
    <row r="220" spans="1:16" x14ac:dyDescent="0.25">
      <c r="A220" s="16" t="s">
        <v>799</v>
      </c>
      <c r="B220" s="13"/>
      <c r="C220" s="33"/>
      <c r="D220" s="14"/>
      <c r="E220" s="14"/>
      <c r="F220" s="15"/>
      <c r="G220" s="14"/>
      <c r="H220" s="14"/>
      <c r="I220" s="14"/>
      <c r="J220" s="14"/>
      <c r="K220" s="14"/>
      <c r="L220" s="14"/>
      <c r="M220" s="14"/>
      <c r="N220" s="14"/>
      <c r="O220" s="14"/>
      <c r="P220" s="14"/>
    </row>
    <row r="221" spans="1:16" x14ac:dyDescent="0.25">
      <c r="A221" s="18">
        <v>44805</v>
      </c>
      <c r="B221" s="13">
        <v>44791</v>
      </c>
      <c r="C221" s="33"/>
      <c r="D221" s="14">
        <v>5000000</v>
      </c>
      <c r="E221" s="14">
        <v>115834</v>
      </c>
      <c r="F221" s="15">
        <v>5000</v>
      </c>
      <c r="G221" s="14">
        <v>0</v>
      </c>
      <c r="H221" s="14">
        <v>9750</v>
      </c>
      <c r="I221" s="14">
        <v>0</v>
      </c>
      <c r="J221" s="14">
        <v>0</v>
      </c>
      <c r="K221" s="14">
        <v>130584</v>
      </c>
      <c r="L221" s="14">
        <v>18500</v>
      </c>
      <c r="M221" s="14">
        <v>0</v>
      </c>
      <c r="N221" s="14">
        <v>6250</v>
      </c>
      <c r="O221" s="14">
        <v>0</v>
      </c>
      <c r="P221" s="14">
        <v>0</v>
      </c>
    </row>
    <row r="222" spans="1:16" x14ac:dyDescent="0.25">
      <c r="A222" s="8" t="s">
        <v>739</v>
      </c>
      <c r="B222" s="13"/>
      <c r="C222" s="33"/>
      <c r="D222" s="14"/>
      <c r="E222" s="14"/>
      <c r="F222" s="15"/>
      <c r="G222" s="14"/>
      <c r="H222" s="14"/>
      <c r="I222" s="14"/>
      <c r="J222" s="14"/>
      <c r="K222" s="14"/>
      <c r="L222" s="14"/>
      <c r="M222" s="14"/>
      <c r="N222" s="14"/>
      <c r="O222" s="14"/>
      <c r="P222" s="14"/>
    </row>
    <row r="223" spans="1:16" x14ac:dyDescent="0.25">
      <c r="A223" s="16" t="s">
        <v>274</v>
      </c>
      <c r="B223" s="13"/>
      <c r="C223" s="33"/>
      <c r="D223" s="14"/>
      <c r="E223" s="14"/>
      <c r="F223" s="15"/>
      <c r="G223" s="14"/>
      <c r="H223" s="14"/>
      <c r="I223" s="14"/>
      <c r="J223" s="14"/>
      <c r="K223" s="14"/>
      <c r="L223" s="14"/>
      <c r="M223" s="14"/>
      <c r="N223" s="14"/>
      <c r="O223" s="14"/>
      <c r="P223" s="14"/>
    </row>
    <row r="224" spans="1:16" x14ac:dyDescent="0.25">
      <c r="A224" s="18">
        <v>44497</v>
      </c>
      <c r="B224" s="13">
        <v>44455</v>
      </c>
      <c r="C224" s="33"/>
      <c r="D224" s="14">
        <v>3020000</v>
      </c>
      <c r="E224" s="14">
        <v>32585</v>
      </c>
      <c r="F224" s="15">
        <v>0</v>
      </c>
      <c r="G224" s="14">
        <v>0</v>
      </c>
      <c r="H224" s="14">
        <v>35437</v>
      </c>
      <c r="I224" s="14">
        <v>0</v>
      </c>
      <c r="J224" s="14">
        <v>0</v>
      </c>
      <c r="K224" s="14">
        <v>68022</v>
      </c>
      <c r="L224" s="14">
        <v>32585</v>
      </c>
      <c r="M224" s="14">
        <v>0</v>
      </c>
      <c r="N224" s="14">
        <v>1837</v>
      </c>
      <c r="O224" s="14">
        <v>0</v>
      </c>
      <c r="P224" s="14">
        <v>0</v>
      </c>
    </row>
    <row r="225" spans="1:16" x14ac:dyDescent="0.25">
      <c r="A225" s="16" t="s">
        <v>525</v>
      </c>
      <c r="B225" s="13"/>
      <c r="C225" s="33"/>
      <c r="D225" s="14"/>
      <c r="E225" s="14"/>
      <c r="F225" s="15"/>
      <c r="G225" s="14"/>
      <c r="H225" s="14"/>
      <c r="I225" s="14"/>
      <c r="J225" s="14"/>
      <c r="K225" s="14"/>
      <c r="L225" s="14"/>
      <c r="M225" s="14"/>
      <c r="N225" s="14"/>
      <c r="O225" s="14"/>
      <c r="P225" s="14"/>
    </row>
    <row r="226" spans="1:16" x14ac:dyDescent="0.25">
      <c r="A226" s="18">
        <v>44769</v>
      </c>
      <c r="B226" s="13">
        <v>44763</v>
      </c>
      <c r="C226" s="33"/>
      <c r="D226" s="14">
        <v>2000000</v>
      </c>
      <c r="E226" s="14">
        <v>26091</v>
      </c>
      <c r="F226" s="15">
        <v>0</v>
      </c>
      <c r="G226" s="14">
        <v>0</v>
      </c>
      <c r="H226" s="14">
        <v>2750</v>
      </c>
      <c r="I226" s="14">
        <v>0</v>
      </c>
      <c r="J226" s="14">
        <v>0</v>
      </c>
      <c r="K226" s="14">
        <v>28841</v>
      </c>
      <c r="L226" s="14">
        <v>26091</v>
      </c>
      <c r="M226" s="14">
        <v>0</v>
      </c>
      <c r="N226" s="14">
        <v>1250</v>
      </c>
      <c r="O226" s="14">
        <v>0</v>
      </c>
      <c r="P226" s="14">
        <v>0</v>
      </c>
    </row>
    <row r="227" spans="1:16" x14ac:dyDescent="0.25">
      <c r="A227" s="8" t="s">
        <v>718</v>
      </c>
      <c r="B227" s="13"/>
      <c r="C227" s="33"/>
      <c r="D227" s="14"/>
      <c r="E227" s="14"/>
      <c r="F227" s="15"/>
      <c r="G227" s="14"/>
      <c r="H227" s="14"/>
      <c r="I227" s="14"/>
      <c r="J227" s="14"/>
      <c r="K227" s="14"/>
      <c r="L227" s="14"/>
      <c r="M227" s="14"/>
      <c r="N227" s="14"/>
      <c r="O227" s="14"/>
      <c r="P227" s="14"/>
    </row>
    <row r="228" spans="1:16" x14ac:dyDescent="0.25">
      <c r="A228" s="16" t="s">
        <v>271</v>
      </c>
      <c r="B228" s="13"/>
      <c r="C228" s="33"/>
      <c r="D228" s="14"/>
      <c r="E228" s="14"/>
      <c r="F228" s="15"/>
      <c r="G228" s="14"/>
      <c r="H228" s="14"/>
      <c r="I228" s="14"/>
      <c r="J228" s="14"/>
      <c r="K228" s="14"/>
      <c r="L228" s="14"/>
      <c r="M228" s="14"/>
      <c r="N228" s="14"/>
      <c r="O228" s="14"/>
      <c r="P228" s="14"/>
    </row>
    <row r="229" spans="1:16" x14ac:dyDescent="0.25">
      <c r="A229" s="18">
        <v>44497</v>
      </c>
      <c r="B229" s="13">
        <v>44455</v>
      </c>
      <c r="C229" s="33"/>
      <c r="D229" s="14">
        <v>6000000</v>
      </c>
      <c r="E229" s="14">
        <v>8500</v>
      </c>
      <c r="F229" s="15">
        <v>0</v>
      </c>
      <c r="G229" s="14">
        <v>0</v>
      </c>
      <c r="H229" s="14">
        <v>488</v>
      </c>
      <c r="I229" s="14">
        <v>0</v>
      </c>
      <c r="J229" s="14">
        <v>0</v>
      </c>
      <c r="K229" s="14">
        <v>8988</v>
      </c>
      <c r="L229" s="14">
        <v>8500</v>
      </c>
      <c r="M229" s="14">
        <v>0</v>
      </c>
      <c r="N229" s="14">
        <v>0</v>
      </c>
      <c r="O229" s="14">
        <v>0</v>
      </c>
      <c r="P229" s="14">
        <v>0</v>
      </c>
    </row>
    <row r="230" spans="1:16" x14ac:dyDescent="0.25">
      <c r="A230" s="8" t="s">
        <v>600</v>
      </c>
      <c r="B230" s="13"/>
      <c r="C230" s="33"/>
      <c r="D230" s="14"/>
      <c r="E230" s="14"/>
      <c r="F230" s="15"/>
      <c r="G230" s="14"/>
      <c r="H230" s="14"/>
      <c r="I230" s="14"/>
      <c r="J230" s="14"/>
      <c r="K230" s="14"/>
      <c r="L230" s="14"/>
      <c r="M230" s="14"/>
      <c r="N230" s="14"/>
      <c r="O230" s="14"/>
      <c r="P230" s="14"/>
    </row>
    <row r="231" spans="1:16" x14ac:dyDescent="0.25">
      <c r="A231" s="16" t="s">
        <v>504</v>
      </c>
      <c r="B231" s="13"/>
      <c r="C231" s="33"/>
      <c r="D231" s="14"/>
      <c r="E231" s="14"/>
      <c r="F231" s="15"/>
      <c r="G231" s="14"/>
      <c r="H231" s="14"/>
      <c r="I231" s="14"/>
      <c r="J231" s="14"/>
      <c r="K231" s="14"/>
      <c r="L231" s="14"/>
      <c r="M231" s="14"/>
      <c r="N231" s="14"/>
      <c r="O231" s="14"/>
      <c r="P231" s="14"/>
    </row>
    <row r="232" spans="1:16" x14ac:dyDescent="0.25">
      <c r="A232" s="18">
        <v>44487</v>
      </c>
      <c r="B232" s="13">
        <v>44392</v>
      </c>
      <c r="C232" s="33"/>
      <c r="D232" s="14">
        <v>150000</v>
      </c>
      <c r="E232" s="14">
        <v>2500</v>
      </c>
      <c r="F232" s="15">
        <v>0</v>
      </c>
      <c r="G232" s="14">
        <v>0</v>
      </c>
      <c r="H232" s="14">
        <v>3300</v>
      </c>
      <c r="I232" s="14">
        <v>0</v>
      </c>
      <c r="J232" s="14">
        <v>0</v>
      </c>
      <c r="K232" s="14">
        <v>5800</v>
      </c>
      <c r="L232" s="14">
        <v>2500</v>
      </c>
      <c r="M232" s="14">
        <v>0</v>
      </c>
      <c r="N232" s="14">
        <v>100</v>
      </c>
      <c r="O232" s="14">
        <v>0</v>
      </c>
      <c r="P232" s="14">
        <v>0</v>
      </c>
    </row>
    <row r="233" spans="1:16" x14ac:dyDescent="0.25">
      <c r="A233" s="8" t="s">
        <v>903</v>
      </c>
      <c r="B233" s="13"/>
      <c r="C233" s="33"/>
      <c r="D233" s="14"/>
      <c r="E233" s="14"/>
      <c r="F233" s="15"/>
      <c r="G233" s="14"/>
      <c r="H233" s="14"/>
      <c r="I233" s="14"/>
      <c r="J233" s="14"/>
      <c r="K233" s="14"/>
      <c r="L233" s="14"/>
      <c r="M233" s="14"/>
      <c r="N233" s="14"/>
      <c r="O233" s="14"/>
      <c r="P233" s="14"/>
    </row>
    <row r="234" spans="1:16" x14ac:dyDescent="0.25">
      <c r="A234" s="16" t="s">
        <v>808</v>
      </c>
      <c r="B234" s="13"/>
      <c r="C234" s="33"/>
      <c r="D234" s="14"/>
      <c r="E234" s="14"/>
      <c r="F234" s="15"/>
      <c r="G234" s="14"/>
      <c r="H234" s="14"/>
      <c r="I234" s="14"/>
      <c r="J234" s="14"/>
      <c r="K234" s="14"/>
      <c r="L234" s="14"/>
      <c r="M234" s="14"/>
      <c r="N234" s="14"/>
      <c r="O234" s="14"/>
      <c r="P234" s="14"/>
    </row>
    <row r="235" spans="1:16" x14ac:dyDescent="0.25">
      <c r="A235" s="18">
        <v>44895</v>
      </c>
      <c r="B235" s="13">
        <v>44882</v>
      </c>
      <c r="C235" s="33"/>
      <c r="D235" s="14">
        <v>8100000</v>
      </c>
      <c r="E235" s="14">
        <v>45725</v>
      </c>
      <c r="F235" s="15">
        <v>42000</v>
      </c>
      <c r="G235" s="14">
        <v>0</v>
      </c>
      <c r="H235" s="14">
        <v>5780</v>
      </c>
      <c r="I235" s="14">
        <v>0</v>
      </c>
      <c r="J235" s="14">
        <v>0</v>
      </c>
      <c r="K235" s="14">
        <v>93505</v>
      </c>
      <c r="L235" s="14">
        <v>45725</v>
      </c>
      <c r="M235" s="14">
        <v>0</v>
      </c>
      <c r="N235" s="14">
        <v>4730</v>
      </c>
      <c r="O235" s="14">
        <v>0</v>
      </c>
      <c r="P235" s="14">
        <v>0</v>
      </c>
    </row>
    <row r="236" spans="1:16" x14ac:dyDescent="0.25">
      <c r="A236" s="8" t="s">
        <v>904</v>
      </c>
      <c r="B236" s="13"/>
      <c r="C236" s="33"/>
      <c r="D236" s="14"/>
      <c r="E236" s="14"/>
      <c r="F236" s="15"/>
      <c r="G236" s="14"/>
      <c r="H236" s="14"/>
      <c r="I236" s="14"/>
      <c r="J236" s="14"/>
      <c r="K236" s="14"/>
      <c r="L236" s="14"/>
      <c r="M236" s="14"/>
      <c r="N236" s="14"/>
      <c r="O236" s="14"/>
      <c r="P236" s="14"/>
    </row>
    <row r="237" spans="1:16" x14ac:dyDescent="0.25">
      <c r="A237" s="16" t="s">
        <v>839</v>
      </c>
      <c r="B237" s="13"/>
      <c r="C237" s="33"/>
      <c r="D237" s="14"/>
      <c r="E237" s="14"/>
      <c r="F237" s="15"/>
      <c r="G237" s="14"/>
      <c r="H237" s="14"/>
      <c r="I237" s="14"/>
      <c r="J237" s="14"/>
      <c r="K237" s="14"/>
      <c r="L237" s="14"/>
      <c r="M237" s="14"/>
      <c r="N237" s="14"/>
      <c r="O237" s="14"/>
      <c r="P237" s="14"/>
    </row>
    <row r="238" spans="1:16" x14ac:dyDescent="0.25">
      <c r="A238" s="18">
        <v>44910</v>
      </c>
      <c r="B238" s="13">
        <v>44672</v>
      </c>
      <c r="C238" s="33"/>
      <c r="D238" s="14">
        <v>90830000</v>
      </c>
      <c r="E238" s="14">
        <v>310523</v>
      </c>
      <c r="F238" s="15">
        <v>1135375</v>
      </c>
      <c r="G238" s="14">
        <v>0</v>
      </c>
      <c r="H238" s="14">
        <v>259653</v>
      </c>
      <c r="I238" s="14">
        <v>0</v>
      </c>
      <c r="J238" s="14">
        <v>0</v>
      </c>
      <c r="K238" s="14">
        <v>1705551</v>
      </c>
      <c r="L238" s="14">
        <v>116523</v>
      </c>
      <c r="M238" s="14">
        <v>25000</v>
      </c>
      <c r="N238" s="14">
        <v>40830.5</v>
      </c>
      <c r="O238" s="14">
        <v>0</v>
      </c>
      <c r="P238" s="14">
        <v>0</v>
      </c>
    </row>
    <row r="239" spans="1:16" x14ac:dyDescent="0.25">
      <c r="A239" s="8" t="s">
        <v>717</v>
      </c>
      <c r="B239" s="13"/>
      <c r="C239" s="33"/>
      <c r="D239" s="14"/>
      <c r="E239" s="14"/>
      <c r="F239" s="15"/>
      <c r="G239" s="14"/>
      <c r="H239" s="14"/>
      <c r="I239" s="14"/>
      <c r="J239" s="14"/>
      <c r="K239" s="14"/>
      <c r="L239" s="14"/>
      <c r="M239" s="14"/>
      <c r="N239" s="14"/>
      <c r="O239" s="14"/>
      <c r="P239" s="14"/>
    </row>
    <row r="240" spans="1:16" x14ac:dyDescent="0.25">
      <c r="A240" s="16" t="s">
        <v>385</v>
      </c>
      <c r="B240" s="13"/>
      <c r="C240" s="33"/>
      <c r="D240" s="14"/>
      <c r="E240" s="14"/>
      <c r="F240" s="15"/>
      <c r="G240" s="14"/>
      <c r="H240" s="14"/>
      <c r="I240" s="14"/>
      <c r="J240" s="14"/>
      <c r="K240" s="14"/>
      <c r="L240" s="14"/>
      <c r="M240" s="14"/>
      <c r="N240" s="14"/>
      <c r="O240" s="14"/>
      <c r="P240" s="14"/>
    </row>
    <row r="241" spans="1:16" x14ac:dyDescent="0.25">
      <c r="A241" s="18">
        <v>44456</v>
      </c>
      <c r="B241" s="13">
        <v>44455</v>
      </c>
      <c r="C241" s="33"/>
      <c r="D241" s="14">
        <v>6000000</v>
      </c>
      <c r="E241" s="14">
        <v>12700</v>
      </c>
      <c r="F241" s="15">
        <v>0</v>
      </c>
      <c r="G241" s="14">
        <v>0</v>
      </c>
      <c r="H241" s="14">
        <v>1300</v>
      </c>
      <c r="I241" s="14">
        <v>0</v>
      </c>
      <c r="J241" s="14">
        <v>0</v>
      </c>
      <c r="K241" s="14">
        <v>14000</v>
      </c>
      <c r="L241" s="14">
        <v>12700</v>
      </c>
      <c r="M241" s="14">
        <v>0</v>
      </c>
      <c r="N241" s="14">
        <v>0</v>
      </c>
      <c r="O241" s="14">
        <v>0</v>
      </c>
      <c r="P241" s="14">
        <v>0</v>
      </c>
    </row>
    <row r="242" spans="1:16" x14ac:dyDescent="0.25">
      <c r="A242" s="16" t="s">
        <v>523</v>
      </c>
      <c r="B242" s="13"/>
      <c r="C242" s="33"/>
      <c r="D242" s="14"/>
      <c r="E242" s="14"/>
      <c r="F242" s="15"/>
      <c r="G242" s="14"/>
      <c r="H242" s="14"/>
      <c r="I242" s="14"/>
      <c r="J242" s="14"/>
      <c r="K242" s="14"/>
      <c r="L242" s="14"/>
      <c r="M242" s="14"/>
      <c r="N242" s="14"/>
      <c r="O242" s="14"/>
      <c r="P242" s="14"/>
    </row>
    <row r="243" spans="1:16" x14ac:dyDescent="0.25">
      <c r="A243" s="18">
        <v>44796</v>
      </c>
      <c r="B243" s="13">
        <v>44791</v>
      </c>
      <c r="C243" s="33"/>
      <c r="D243" s="14">
        <v>9000000</v>
      </c>
      <c r="E243" s="14">
        <v>17500</v>
      </c>
      <c r="F243" s="15">
        <v>0</v>
      </c>
      <c r="G243" s="14">
        <v>0</v>
      </c>
      <c r="H243" s="14"/>
      <c r="I243" s="14">
        <v>0</v>
      </c>
      <c r="J243" s="14">
        <v>0</v>
      </c>
      <c r="K243" s="14">
        <v>17500</v>
      </c>
      <c r="L243" s="14">
        <v>17500</v>
      </c>
      <c r="M243" s="14">
        <v>0</v>
      </c>
      <c r="N243" s="14">
        <v>0</v>
      </c>
      <c r="O243" s="14">
        <v>0</v>
      </c>
      <c r="P243" s="14">
        <v>0</v>
      </c>
    </row>
    <row r="244" spans="1:16" x14ac:dyDescent="0.25">
      <c r="A244" s="16" t="s">
        <v>1005</v>
      </c>
      <c r="B244" s="13"/>
      <c r="C244" s="33"/>
      <c r="D244" s="14"/>
      <c r="E244" s="14"/>
      <c r="F244" s="15"/>
      <c r="G244" s="14"/>
      <c r="H244" s="14"/>
      <c r="I244" s="14"/>
      <c r="J244" s="14"/>
      <c r="K244" s="14"/>
      <c r="L244" s="14"/>
      <c r="M244" s="14"/>
      <c r="N244" s="14"/>
      <c r="O244" s="14"/>
      <c r="P244" s="14"/>
    </row>
    <row r="245" spans="1:16" x14ac:dyDescent="0.25">
      <c r="A245" s="18">
        <v>45160</v>
      </c>
      <c r="B245" s="13">
        <v>45155</v>
      </c>
      <c r="C245" s="33"/>
      <c r="D245" s="14">
        <v>15000000</v>
      </c>
      <c r="E245" s="14">
        <v>17500</v>
      </c>
      <c r="F245" s="15">
        <v>0</v>
      </c>
      <c r="G245" s="14">
        <v>0</v>
      </c>
      <c r="H245" s="14">
        <v>0</v>
      </c>
      <c r="I245" s="14">
        <v>0</v>
      </c>
      <c r="J245" s="14">
        <v>0</v>
      </c>
      <c r="K245" s="14">
        <v>17500</v>
      </c>
      <c r="L245" s="14">
        <v>17500</v>
      </c>
      <c r="M245" s="14">
        <v>0</v>
      </c>
      <c r="N245" s="14">
        <v>0</v>
      </c>
      <c r="O245" s="14">
        <v>0</v>
      </c>
      <c r="P245" s="14">
        <v>0</v>
      </c>
    </row>
    <row r="246" spans="1:16" x14ac:dyDescent="0.25">
      <c r="A246" s="8" t="s">
        <v>596</v>
      </c>
      <c r="B246" s="13"/>
      <c r="C246" s="33"/>
      <c r="D246" s="14"/>
      <c r="E246" s="14"/>
      <c r="F246" s="15"/>
      <c r="G246" s="14"/>
      <c r="H246" s="14"/>
      <c r="I246" s="14"/>
      <c r="J246" s="14"/>
      <c r="K246" s="14"/>
      <c r="L246" s="14"/>
      <c r="M246" s="14"/>
      <c r="N246" s="14"/>
      <c r="O246" s="14"/>
      <c r="P246" s="14"/>
    </row>
    <row r="247" spans="1:16" x14ac:dyDescent="0.25">
      <c r="A247" s="16" t="s">
        <v>339</v>
      </c>
      <c r="B247" s="13"/>
      <c r="C247" s="33"/>
      <c r="D247" s="14"/>
      <c r="E247" s="14"/>
      <c r="F247" s="15"/>
      <c r="G247" s="14"/>
      <c r="H247" s="14"/>
      <c r="I247" s="14"/>
      <c r="J247" s="14"/>
      <c r="K247" s="14"/>
      <c r="L247" s="14"/>
      <c r="M247" s="14"/>
      <c r="N247" s="14"/>
      <c r="O247" s="14"/>
      <c r="P247" s="14"/>
    </row>
    <row r="248" spans="1:16" x14ac:dyDescent="0.25">
      <c r="A248" s="18">
        <v>44398</v>
      </c>
      <c r="B248" s="13">
        <v>44301</v>
      </c>
      <c r="C248" s="33"/>
      <c r="D248" s="14">
        <v>9295000</v>
      </c>
      <c r="E248" s="14">
        <v>57615</v>
      </c>
      <c r="F248" s="15">
        <v>69713</v>
      </c>
      <c r="G248" s="14">
        <v>0</v>
      </c>
      <c r="H248" s="14">
        <v>49127</v>
      </c>
      <c r="I248" s="14">
        <v>0</v>
      </c>
      <c r="J248" s="14">
        <v>0</v>
      </c>
      <c r="K248" s="14">
        <v>176455</v>
      </c>
      <c r="L248" s="14">
        <v>50115</v>
      </c>
      <c r="M248" s="14">
        <v>7500</v>
      </c>
      <c r="N248" s="14">
        <v>5387</v>
      </c>
      <c r="O248" s="14">
        <v>0</v>
      </c>
      <c r="P248" s="14">
        <v>18590</v>
      </c>
    </row>
    <row r="249" spans="1:16" x14ac:dyDescent="0.25">
      <c r="A249" s="8" t="s">
        <v>905</v>
      </c>
      <c r="B249" s="13"/>
      <c r="C249" s="33"/>
      <c r="D249" s="14"/>
      <c r="E249" s="14"/>
      <c r="F249" s="15"/>
      <c r="G249" s="14"/>
      <c r="H249" s="14"/>
      <c r="I249" s="14"/>
      <c r="J249" s="14"/>
      <c r="K249" s="14"/>
      <c r="L249" s="14"/>
      <c r="M249" s="14"/>
      <c r="N249" s="14"/>
      <c r="O249" s="14"/>
      <c r="P249" s="14"/>
    </row>
    <row r="250" spans="1:16" x14ac:dyDescent="0.25">
      <c r="A250" s="16" t="s">
        <v>815</v>
      </c>
      <c r="B250" s="13"/>
      <c r="C250" s="33"/>
      <c r="D250" s="14"/>
      <c r="E250" s="14"/>
      <c r="F250" s="15"/>
      <c r="G250" s="14"/>
      <c r="H250" s="14"/>
      <c r="I250" s="14"/>
      <c r="J250" s="14"/>
      <c r="K250" s="14"/>
      <c r="L250" s="14"/>
      <c r="M250" s="14"/>
      <c r="N250" s="14"/>
      <c r="O250" s="14"/>
      <c r="P250" s="14"/>
    </row>
    <row r="251" spans="1:16" x14ac:dyDescent="0.25">
      <c r="A251" s="18">
        <v>44880</v>
      </c>
      <c r="B251" s="13">
        <v>44854</v>
      </c>
      <c r="C251" s="33"/>
      <c r="D251" s="14">
        <v>2000000</v>
      </c>
      <c r="E251" s="14">
        <v>37625</v>
      </c>
      <c r="F251" s="15">
        <v>20000</v>
      </c>
      <c r="G251" s="14">
        <v>0</v>
      </c>
      <c r="H251" s="14">
        <v>9908</v>
      </c>
      <c r="I251" s="14">
        <v>0</v>
      </c>
      <c r="J251" s="14">
        <v>0</v>
      </c>
      <c r="K251" s="14">
        <v>67533</v>
      </c>
      <c r="L251" s="14">
        <v>27625</v>
      </c>
      <c r="M251" s="14">
        <v>0</v>
      </c>
      <c r="N251" s="14">
        <v>1225</v>
      </c>
      <c r="O251" s="14">
        <v>0</v>
      </c>
      <c r="P251" s="14">
        <v>8000</v>
      </c>
    </row>
    <row r="252" spans="1:16" x14ac:dyDescent="0.25">
      <c r="A252" s="8" t="s">
        <v>735</v>
      </c>
      <c r="B252" s="13"/>
      <c r="C252" s="33"/>
      <c r="D252" s="14"/>
      <c r="E252" s="14"/>
      <c r="F252" s="15"/>
      <c r="G252" s="14"/>
      <c r="H252" s="14"/>
      <c r="I252" s="14"/>
      <c r="J252" s="14"/>
      <c r="K252" s="14"/>
      <c r="L252" s="14"/>
      <c r="M252" s="14"/>
      <c r="N252" s="14"/>
      <c r="O252" s="14"/>
      <c r="P252" s="14"/>
    </row>
    <row r="253" spans="1:16" x14ac:dyDescent="0.25">
      <c r="A253" s="16" t="s">
        <v>514</v>
      </c>
      <c r="B253" s="13"/>
      <c r="C253" s="33"/>
      <c r="D253" s="14"/>
      <c r="E253" s="14"/>
      <c r="F253" s="15"/>
      <c r="G253" s="14"/>
      <c r="H253" s="14"/>
      <c r="I253" s="14"/>
      <c r="J253" s="14"/>
      <c r="K253" s="14"/>
      <c r="L253" s="14"/>
      <c r="M253" s="14"/>
      <c r="N253" s="14"/>
      <c r="O253" s="14"/>
      <c r="P253" s="14"/>
    </row>
    <row r="254" spans="1:16" x14ac:dyDescent="0.25">
      <c r="A254" s="18">
        <v>44728</v>
      </c>
      <c r="B254" s="13">
        <v>44700</v>
      </c>
      <c r="C254" s="33"/>
      <c r="D254" s="14">
        <v>2000000</v>
      </c>
      <c r="E254" s="14">
        <v>30125</v>
      </c>
      <c r="F254" s="15">
        <v>0</v>
      </c>
      <c r="G254" s="14">
        <v>0</v>
      </c>
      <c r="H254" s="14">
        <v>12647</v>
      </c>
      <c r="I254" s="14">
        <v>0</v>
      </c>
      <c r="J254" s="14">
        <v>0</v>
      </c>
      <c r="K254" s="14">
        <v>42772</v>
      </c>
      <c r="L254" s="14">
        <v>30125</v>
      </c>
      <c r="M254" s="14">
        <v>0</v>
      </c>
      <c r="N254" s="14">
        <v>1225</v>
      </c>
      <c r="O254" s="14">
        <v>0</v>
      </c>
      <c r="P254" s="14">
        <v>10000</v>
      </c>
    </row>
    <row r="255" spans="1:16" x14ac:dyDescent="0.25">
      <c r="A255" s="16" t="s">
        <v>961</v>
      </c>
      <c r="B255" s="13"/>
      <c r="C255" s="33"/>
      <c r="D255" s="14"/>
      <c r="E255" s="14"/>
      <c r="F255" s="15"/>
      <c r="G255" s="14"/>
      <c r="H255" s="14"/>
      <c r="I255" s="14"/>
      <c r="J255" s="14"/>
      <c r="K255" s="14"/>
      <c r="L255" s="14"/>
      <c r="M255" s="14"/>
      <c r="N255" s="14"/>
      <c r="O255" s="14"/>
      <c r="P255" s="14"/>
    </row>
    <row r="256" spans="1:16" x14ac:dyDescent="0.25">
      <c r="A256" s="18">
        <v>45091</v>
      </c>
      <c r="B256" s="13">
        <v>45064</v>
      </c>
      <c r="C256" s="33"/>
      <c r="D256" s="14">
        <v>2060000</v>
      </c>
      <c r="E256" s="14">
        <v>30575</v>
      </c>
      <c r="F256" s="15"/>
      <c r="G256" s="14"/>
      <c r="H256" s="14">
        <v>12518</v>
      </c>
      <c r="I256" s="14"/>
      <c r="J256" s="14">
        <v>0</v>
      </c>
      <c r="K256" s="14">
        <v>43093</v>
      </c>
      <c r="L256" s="14">
        <v>30575</v>
      </c>
      <c r="M256" s="14"/>
      <c r="N256" s="14">
        <v>1261</v>
      </c>
      <c r="O256" s="14"/>
      <c r="P256" s="14">
        <v>10000</v>
      </c>
    </row>
    <row r="257" spans="1:16" x14ac:dyDescent="0.25">
      <c r="A257" s="8" t="s">
        <v>300</v>
      </c>
      <c r="B257" s="13"/>
      <c r="C257" s="33"/>
      <c r="D257" s="14"/>
      <c r="E257" s="14"/>
      <c r="F257" s="15"/>
      <c r="G257" s="14"/>
      <c r="H257" s="14"/>
      <c r="I257" s="14"/>
      <c r="J257" s="14"/>
      <c r="K257" s="14"/>
      <c r="L257" s="14"/>
      <c r="M257" s="14"/>
      <c r="N257" s="14"/>
      <c r="O257" s="14"/>
      <c r="P257" s="14"/>
    </row>
    <row r="258" spans="1:16" x14ac:dyDescent="0.25">
      <c r="A258" s="16" t="s">
        <v>270</v>
      </c>
      <c r="B258" s="13"/>
      <c r="C258" s="33"/>
      <c r="D258" s="14"/>
      <c r="E258" s="14"/>
      <c r="F258" s="15"/>
      <c r="G258" s="14"/>
      <c r="H258" s="14"/>
      <c r="I258" s="14"/>
      <c r="J258" s="14"/>
      <c r="K258" s="14"/>
      <c r="L258" s="14"/>
      <c r="M258" s="14"/>
      <c r="N258" s="14"/>
      <c r="O258" s="14"/>
      <c r="P258" s="14"/>
    </row>
    <row r="259" spans="1:16" x14ac:dyDescent="0.25">
      <c r="A259" s="18">
        <v>44476</v>
      </c>
      <c r="B259" s="13">
        <v>44427</v>
      </c>
      <c r="C259" s="33"/>
      <c r="D259" s="14">
        <v>1245000</v>
      </c>
      <c r="E259" s="14">
        <v>30175</v>
      </c>
      <c r="F259" s="15">
        <v>0</v>
      </c>
      <c r="G259" s="14">
        <v>0</v>
      </c>
      <c r="H259" s="14">
        <v>13272</v>
      </c>
      <c r="I259" s="14">
        <v>0</v>
      </c>
      <c r="J259" s="14">
        <v>0</v>
      </c>
      <c r="K259" s="14">
        <v>43447</v>
      </c>
      <c r="L259" s="14">
        <v>23675</v>
      </c>
      <c r="M259" s="14">
        <v>0</v>
      </c>
      <c r="N259" s="14">
        <v>772</v>
      </c>
      <c r="O259" s="14">
        <v>0</v>
      </c>
      <c r="P259" s="14">
        <v>10000</v>
      </c>
    </row>
    <row r="260" spans="1:16" x14ac:dyDescent="0.25">
      <c r="A260" s="8" t="s">
        <v>632</v>
      </c>
      <c r="B260" s="13"/>
      <c r="C260" s="33"/>
      <c r="D260" s="14"/>
      <c r="E260" s="14"/>
      <c r="F260" s="15"/>
      <c r="G260" s="14"/>
      <c r="H260" s="14"/>
      <c r="I260" s="14"/>
      <c r="J260" s="14"/>
      <c r="K260" s="14"/>
      <c r="L260" s="14"/>
      <c r="M260" s="14"/>
      <c r="N260" s="14"/>
      <c r="O260" s="14"/>
      <c r="P260" s="14"/>
    </row>
    <row r="261" spans="1:16" x14ac:dyDescent="0.25">
      <c r="A261" s="16" t="s">
        <v>515</v>
      </c>
      <c r="B261" s="13"/>
      <c r="C261" s="33"/>
      <c r="D261" s="14"/>
      <c r="E261" s="14"/>
      <c r="F261" s="15"/>
      <c r="G261" s="14"/>
      <c r="H261" s="14"/>
      <c r="I261" s="14"/>
      <c r="J261" s="14"/>
      <c r="K261" s="14"/>
      <c r="L261" s="14"/>
      <c r="M261" s="14"/>
      <c r="N261" s="14"/>
      <c r="O261" s="14"/>
      <c r="P261" s="14"/>
    </row>
    <row r="262" spans="1:16" x14ac:dyDescent="0.25">
      <c r="A262" s="18">
        <v>44756</v>
      </c>
      <c r="B262" s="13">
        <v>44672</v>
      </c>
      <c r="C262" s="33"/>
      <c r="D262" s="14">
        <v>26830000</v>
      </c>
      <c r="E262" s="14">
        <v>94141</v>
      </c>
      <c r="F262" s="15">
        <v>81599</v>
      </c>
      <c r="G262" s="14">
        <v>0</v>
      </c>
      <c r="H262" s="14">
        <v>151494</v>
      </c>
      <c r="I262" s="14">
        <v>0</v>
      </c>
      <c r="J262" s="14">
        <v>0</v>
      </c>
      <c r="K262" s="14">
        <v>327234</v>
      </c>
      <c r="L262" s="14">
        <v>53436</v>
      </c>
      <c r="M262" s="14">
        <v>0</v>
      </c>
      <c r="N262" s="14">
        <v>13849</v>
      </c>
      <c r="O262" s="14">
        <v>0</v>
      </c>
      <c r="P262" s="14">
        <v>78937</v>
      </c>
    </row>
    <row r="263" spans="1:16" x14ac:dyDescent="0.25">
      <c r="A263" s="16" t="s">
        <v>972</v>
      </c>
      <c r="B263" s="13"/>
      <c r="C263" s="33"/>
      <c r="D263" s="14"/>
      <c r="E263" s="14"/>
      <c r="F263" s="15"/>
      <c r="G263" s="14"/>
      <c r="H263" s="14"/>
      <c r="I263" s="14"/>
      <c r="J263" s="14"/>
      <c r="K263" s="14"/>
      <c r="L263" s="14"/>
      <c r="M263" s="14"/>
      <c r="N263" s="14"/>
      <c r="O263" s="14"/>
      <c r="P263" s="14"/>
    </row>
    <row r="264" spans="1:16" x14ac:dyDescent="0.25">
      <c r="A264" s="18">
        <v>45069</v>
      </c>
      <c r="B264" s="13">
        <v>45001</v>
      </c>
      <c r="C264" s="33"/>
      <c r="D264" s="14">
        <v>112045000</v>
      </c>
      <c r="E264" s="14">
        <v>195303</v>
      </c>
      <c r="F264" s="15">
        <v>158904</v>
      </c>
      <c r="G264" s="14">
        <v>0</v>
      </c>
      <c r="H264" s="14">
        <v>349699</v>
      </c>
      <c r="I264" s="14">
        <v>0</v>
      </c>
      <c r="J264" s="14">
        <v>0</v>
      </c>
      <c r="K264" s="14">
        <v>703906</v>
      </c>
      <c r="L264" s="14">
        <v>130803</v>
      </c>
      <c r="M264" s="14">
        <v>34500</v>
      </c>
      <c r="N264" s="14">
        <v>45991</v>
      </c>
      <c r="O264" s="14">
        <v>0</v>
      </c>
      <c r="P264" s="14">
        <v>144289</v>
      </c>
    </row>
    <row r="265" spans="1:16" x14ac:dyDescent="0.25">
      <c r="A265" s="8" t="s">
        <v>1042</v>
      </c>
      <c r="B265" s="13"/>
      <c r="C265" s="33"/>
      <c r="D265" s="14"/>
      <c r="E265" s="14"/>
      <c r="F265" s="15"/>
      <c r="G265" s="14"/>
      <c r="H265" s="14"/>
      <c r="I265" s="14"/>
      <c r="J265" s="14"/>
      <c r="K265" s="14"/>
      <c r="L265" s="14"/>
      <c r="M265" s="14"/>
      <c r="N265" s="14"/>
      <c r="O265" s="14"/>
      <c r="P265" s="14"/>
    </row>
    <row r="266" spans="1:16" x14ac:dyDescent="0.25">
      <c r="A266" s="16" t="s">
        <v>871</v>
      </c>
      <c r="B266" s="13"/>
      <c r="C266" s="33"/>
      <c r="D266" s="14"/>
      <c r="E266" s="14"/>
      <c r="F266" s="15"/>
      <c r="G266" s="14"/>
      <c r="H266" s="14"/>
      <c r="I266" s="14"/>
      <c r="J266" s="14"/>
      <c r="K266" s="14"/>
      <c r="L266" s="14"/>
      <c r="M266" s="14"/>
      <c r="N266" s="14"/>
      <c r="O266" s="14"/>
      <c r="P266" s="14"/>
    </row>
    <row r="267" spans="1:16" x14ac:dyDescent="0.25">
      <c r="A267" s="18">
        <v>45092</v>
      </c>
      <c r="B267" s="13">
        <v>44854</v>
      </c>
      <c r="C267" s="33"/>
      <c r="D267" s="14">
        <v>23950000</v>
      </c>
      <c r="E267" s="14">
        <v>124863</v>
      </c>
      <c r="F267" s="15">
        <v>191600</v>
      </c>
      <c r="G267" s="14">
        <v>128710</v>
      </c>
      <c r="H267" s="14">
        <v>110689</v>
      </c>
      <c r="I267" s="14">
        <v>0</v>
      </c>
      <c r="J267" s="14">
        <v>63435</v>
      </c>
      <c r="K267" s="14">
        <v>619297</v>
      </c>
      <c r="L267" s="14">
        <v>68863</v>
      </c>
      <c r="M267" s="14">
        <v>41000</v>
      </c>
      <c r="N267" s="14">
        <v>12553</v>
      </c>
      <c r="O267" s="14">
        <v>0</v>
      </c>
      <c r="P267" s="14">
        <v>62073</v>
      </c>
    </row>
    <row r="268" spans="1:16" x14ac:dyDescent="0.25">
      <c r="A268" s="8" t="s">
        <v>712</v>
      </c>
      <c r="B268" s="13"/>
      <c r="C268" s="33"/>
      <c r="D268" s="14"/>
      <c r="E268" s="14"/>
      <c r="F268" s="15"/>
      <c r="G268" s="14"/>
      <c r="H268" s="14"/>
      <c r="I268" s="14"/>
      <c r="J268" s="14"/>
      <c r="K268" s="14"/>
      <c r="L268" s="14"/>
      <c r="M268" s="14"/>
      <c r="N268" s="14"/>
      <c r="O268" s="14"/>
      <c r="P268" s="14"/>
    </row>
    <row r="269" spans="1:16" x14ac:dyDescent="0.25">
      <c r="A269" s="16" t="s">
        <v>268</v>
      </c>
      <c r="B269" s="13"/>
      <c r="C269" s="33"/>
      <c r="D269" s="14"/>
      <c r="E269" s="14"/>
      <c r="F269" s="15"/>
      <c r="G269" s="14"/>
      <c r="H269" s="14"/>
      <c r="I269" s="14"/>
      <c r="J269" s="14"/>
      <c r="K269" s="14"/>
      <c r="L269" s="14"/>
      <c r="M269" s="14"/>
      <c r="N269" s="14"/>
      <c r="O269" s="14"/>
      <c r="P269" s="14"/>
    </row>
    <row r="270" spans="1:16" x14ac:dyDescent="0.25">
      <c r="A270" s="18">
        <v>44489</v>
      </c>
      <c r="B270" s="13">
        <v>44364</v>
      </c>
      <c r="C270" s="33"/>
      <c r="D270" s="14">
        <v>10855000</v>
      </c>
      <c r="E270" s="14">
        <v>81185</v>
      </c>
      <c r="F270" s="15">
        <v>81413</v>
      </c>
      <c r="G270" s="14">
        <v>73993</v>
      </c>
      <c r="H270" s="14">
        <v>56357</v>
      </c>
      <c r="I270" s="14">
        <v>0</v>
      </c>
      <c r="J270" s="14">
        <v>0</v>
      </c>
      <c r="K270" s="14">
        <v>292948</v>
      </c>
      <c r="L270" s="14">
        <v>55735</v>
      </c>
      <c r="M270" s="14">
        <v>15450</v>
      </c>
      <c r="N270" s="14">
        <v>6203</v>
      </c>
      <c r="O270" s="14">
        <v>0</v>
      </c>
      <c r="P270" s="14">
        <v>27000</v>
      </c>
    </row>
    <row r="271" spans="1:16" x14ac:dyDescent="0.25">
      <c r="A271" s="8" t="s">
        <v>705</v>
      </c>
      <c r="B271" s="13"/>
      <c r="C271" s="33"/>
      <c r="D271" s="14"/>
      <c r="E271" s="14"/>
      <c r="F271" s="15"/>
      <c r="G271" s="14"/>
      <c r="H271" s="14"/>
      <c r="I271" s="14"/>
      <c r="J271" s="14"/>
      <c r="K271" s="14"/>
      <c r="L271" s="14"/>
      <c r="M271" s="14"/>
      <c r="N271" s="14"/>
      <c r="O271" s="14"/>
      <c r="P271" s="14"/>
    </row>
    <row r="272" spans="1:16" x14ac:dyDescent="0.25">
      <c r="A272" s="16" t="s">
        <v>342</v>
      </c>
      <c r="B272" s="13"/>
      <c r="C272" s="33"/>
      <c r="D272" s="14"/>
      <c r="E272" s="14"/>
      <c r="F272" s="15"/>
      <c r="G272" s="14"/>
      <c r="H272" s="14"/>
      <c r="I272" s="14"/>
      <c r="J272" s="14"/>
      <c r="K272" s="14"/>
      <c r="L272" s="14"/>
      <c r="M272" s="14"/>
      <c r="N272" s="14"/>
      <c r="O272" s="14"/>
      <c r="P272" s="14"/>
    </row>
    <row r="273" spans="1:16" x14ac:dyDescent="0.25">
      <c r="A273" s="18">
        <v>44385</v>
      </c>
      <c r="B273" s="13">
        <v>44364</v>
      </c>
      <c r="C273" s="33"/>
      <c r="D273" s="14">
        <v>4600000</v>
      </c>
      <c r="E273" s="14">
        <v>24093</v>
      </c>
      <c r="F273" s="15">
        <v>0</v>
      </c>
      <c r="G273" s="14">
        <v>0</v>
      </c>
      <c r="H273" s="14">
        <v>4091</v>
      </c>
      <c r="I273" s="14">
        <v>0</v>
      </c>
      <c r="J273" s="14">
        <v>0</v>
      </c>
      <c r="K273" s="14">
        <v>28184</v>
      </c>
      <c r="L273" s="14">
        <v>24093</v>
      </c>
      <c r="M273" s="14">
        <v>0</v>
      </c>
      <c r="N273" s="14">
        <v>2785</v>
      </c>
      <c r="O273" s="14">
        <v>0</v>
      </c>
      <c r="P273" s="14">
        <v>0</v>
      </c>
    </row>
    <row r="274" spans="1:16" x14ac:dyDescent="0.25">
      <c r="A274" s="16" t="s">
        <v>1164</v>
      </c>
      <c r="B274" s="13"/>
      <c r="C274" s="33"/>
      <c r="D274" s="14"/>
      <c r="E274" s="14"/>
      <c r="F274" s="15"/>
      <c r="G274" s="14"/>
      <c r="H274" s="14"/>
      <c r="I274" s="14"/>
      <c r="J274" s="14"/>
      <c r="K274" s="14"/>
      <c r="L274" s="14"/>
      <c r="M274" s="14"/>
      <c r="N274" s="14"/>
      <c r="O274" s="14"/>
      <c r="P274" s="14"/>
    </row>
    <row r="275" spans="1:16" x14ac:dyDescent="0.25">
      <c r="A275" s="18">
        <v>45352</v>
      </c>
      <c r="B275" s="13">
        <v>45337</v>
      </c>
      <c r="C275" s="33"/>
      <c r="D275" s="14">
        <v>6000000</v>
      </c>
      <c r="E275" s="14">
        <v>40948</v>
      </c>
      <c r="F275" s="15">
        <v>0</v>
      </c>
      <c r="G275" s="14">
        <v>0</v>
      </c>
      <c r="H275" s="14">
        <v>23075</v>
      </c>
      <c r="I275" s="14">
        <v>0</v>
      </c>
      <c r="J275" s="14">
        <v>0</v>
      </c>
      <c r="K275" s="14">
        <v>64023</v>
      </c>
      <c r="L275" s="14">
        <v>40948</v>
      </c>
      <c r="M275" s="14">
        <v>0</v>
      </c>
      <c r="N275" s="14">
        <v>3575</v>
      </c>
      <c r="O275" s="14">
        <v>0</v>
      </c>
      <c r="P275" s="14">
        <v>18000</v>
      </c>
    </row>
    <row r="276" spans="1:16" x14ac:dyDescent="0.25">
      <c r="A276" s="8" t="s">
        <v>906</v>
      </c>
      <c r="B276" s="13"/>
      <c r="C276" s="33"/>
      <c r="D276" s="14"/>
      <c r="E276" s="14"/>
      <c r="F276" s="15"/>
      <c r="G276" s="14"/>
      <c r="H276" s="14"/>
      <c r="I276" s="14"/>
      <c r="J276" s="14"/>
      <c r="K276" s="14"/>
      <c r="L276" s="14"/>
      <c r="M276" s="14"/>
      <c r="N276" s="14"/>
      <c r="O276" s="14"/>
      <c r="P276" s="14"/>
    </row>
    <row r="277" spans="1:16" x14ac:dyDescent="0.25">
      <c r="A277" s="16" t="s">
        <v>856</v>
      </c>
      <c r="B277" s="13"/>
      <c r="C277" s="33"/>
      <c r="D277" s="14"/>
      <c r="E277" s="14"/>
      <c r="F277" s="15"/>
      <c r="G277" s="14"/>
      <c r="H277" s="14"/>
      <c r="I277" s="14"/>
      <c r="J277" s="14"/>
      <c r="K277" s="14"/>
      <c r="L277" s="14"/>
      <c r="M277" s="14"/>
      <c r="N277" s="14"/>
      <c r="O277" s="14"/>
      <c r="P277" s="14"/>
    </row>
    <row r="278" spans="1:16" x14ac:dyDescent="0.25">
      <c r="A278" s="18">
        <v>45015</v>
      </c>
      <c r="B278" s="13">
        <v>45001</v>
      </c>
      <c r="C278" s="33"/>
      <c r="D278" s="14">
        <v>2000000</v>
      </c>
      <c r="E278" s="14">
        <v>25929</v>
      </c>
      <c r="F278" s="15">
        <v>0</v>
      </c>
      <c r="G278" s="14">
        <v>0</v>
      </c>
      <c r="H278" s="14">
        <v>3725</v>
      </c>
      <c r="I278" s="14">
        <v>0</v>
      </c>
      <c r="J278" s="14">
        <v>0</v>
      </c>
      <c r="K278" s="14">
        <v>29654</v>
      </c>
      <c r="L278" s="14">
        <v>25929</v>
      </c>
      <c r="M278" s="14">
        <v>0</v>
      </c>
      <c r="N278" s="14">
        <v>1225</v>
      </c>
      <c r="O278" s="14">
        <v>0</v>
      </c>
      <c r="P278" s="14">
        <v>0</v>
      </c>
    </row>
    <row r="279" spans="1:16" x14ac:dyDescent="0.25">
      <c r="A279" s="8" t="s">
        <v>1196</v>
      </c>
      <c r="B279" s="13"/>
      <c r="C279" s="33"/>
      <c r="D279" s="14"/>
      <c r="E279" s="14"/>
      <c r="F279" s="15"/>
      <c r="G279" s="14"/>
      <c r="H279" s="14"/>
      <c r="I279" s="14"/>
      <c r="J279" s="14"/>
      <c r="K279" s="14"/>
      <c r="L279" s="14"/>
      <c r="M279" s="14"/>
      <c r="N279" s="14"/>
      <c r="O279" s="14"/>
      <c r="P279" s="14"/>
    </row>
    <row r="280" spans="1:16" x14ac:dyDescent="0.25">
      <c r="A280" s="16" t="s">
        <v>1173</v>
      </c>
      <c r="B280" s="13"/>
      <c r="C280" s="33"/>
      <c r="D280" s="14"/>
      <c r="E280" s="14"/>
      <c r="F280" s="15"/>
      <c r="G280" s="14"/>
      <c r="H280" s="14"/>
      <c r="I280" s="14"/>
      <c r="J280" s="14"/>
      <c r="K280" s="14"/>
      <c r="L280" s="14"/>
      <c r="M280" s="14"/>
      <c r="N280" s="14"/>
      <c r="O280" s="14"/>
      <c r="P280" s="14"/>
    </row>
    <row r="281" spans="1:16" x14ac:dyDescent="0.25">
      <c r="A281" s="18">
        <v>41709</v>
      </c>
      <c r="B281" s="13">
        <v>44854</v>
      </c>
      <c r="C281" s="33">
        <v>1</v>
      </c>
      <c r="D281" s="14">
        <v>715000</v>
      </c>
      <c r="E281" s="14">
        <v>5863</v>
      </c>
      <c r="F281" s="15">
        <v>0</v>
      </c>
      <c r="G281" s="14">
        <v>0</v>
      </c>
      <c r="H281" s="14">
        <v>10408</v>
      </c>
      <c r="I281" s="14">
        <v>0</v>
      </c>
      <c r="J281" s="14">
        <v>0</v>
      </c>
      <c r="K281" s="14">
        <v>16271</v>
      </c>
      <c r="L281" s="14">
        <v>5863</v>
      </c>
      <c r="M281" s="14">
        <v>0</v>
      </c>
      <c r="N281" s="14">
        <v>454</v>
      </c>
      <c r="O281" s="14">
        <v>0</v>
      </c>
      <c r="P281" s="14">
        <v>2500</v>
      </c>
    </row>
    <row r="282" spans="1:16" x14ac:dyDescent="0.25">
      <c r="A282" s="8" t="s">
        <v>907</v>
      </c>
      <c r="B282" s="13"/>
      <c r="C282" s="33"/>
      <c r="D282" s="14"/>
      <c r="E282" s="14"/>
      <c r="F282" s="15"/>
      <c r="G282" s="14"/>
      <c r="H282" s="14"/>
      <c r="I282" s="14"/>
      <c r="J282" s="14"/>
      <c r="K282" s="14"/>
      <c r="L282" s="14"/>
      <c r="M282" s="14"/>
      <c r="N282" s="14"/>
      <c r="O282" s="14"/>
      <c r="P282" s="14"/>
    </row>
    <row r="283" spans="1:16" x14ac:dyDescent="0.25">
      <c r="A283" s="16" t="s">
        <v>790</v>
      </c>
      <c r="B283" s="13"/>
      <c r="C283" s="33"/>
      <c r="D283" s="14"/>
      <c r="E283" s="14"/>
      <c r="F283" s="15"/>
      <c r="G283" s="14"/>
      <c r="H283" s="14"/>
      <c r="I283" s="14"/>
      <c r="J283" s="14"/>
      <c r="K283" s="14"/>
      <c r="L283" s="14"/>
      <c r="M283" s="14"/>
      <c r="N283" s="14"/>
      <c r="O283" s="14"/>
      <c r="P283" s="14"/>
    </row>
    <row r="284" spans="1:16" x14ac:dyDescent="0.25">
      <c r="A284" s="18">
        <v>44952</v>
      </c>
      <c r="B284" s="13">
        <v>44945</v>
      </c>
      <c r="C284" s="33"/>
      <c r="D284" s="14">
        <v>500000</v>
      </c>
      <c r="E284" s="14">
        <v>8000</v>
      </c>
      <c r="F284" s="15">
        <v>0</v>
      </c>
      <c r="G284" s="14">
        <v>0</v>
      </c>
      <c r="H284" s="14">
        <v>198</v>
      </c>
      <c r="I284" s="14">
        <v>0</v>
      </c>
      <c r="J284" s="14">
        <v>0</v>
      </c>
      <c r="K284" s="14">
        <v>8198</v>
      </c>
      <c r="L284" s="14">
        <v>8000</v>
      </c>
      <c r="M284" s="14">
        <v>0</v>
      </c>
      <c r="N284" s="14">
        <v>0</v>
      </c>
      <c r="O284" s="14">
        <v>0</v>
      </c>
      <c r="P284" s="14">
        <v>0</v>
      </c>
    </row>
    <row r="285" spans="1:16" x14ac:dyDescent="0.25">
      <c r="A285" s="8" t="s">
        <v>1288</v>
      </c>
      <c r="B285" s="13"/>
      <c r="C285" s="33"/>
      <c r="D285" s="14"/>
      <c r="E285" s="14"/>
      <c r="F285" s="15"/>
      <c r="G285" s="14"/>
      <c r="H285" s="14"/>
      <c r="I285" s="14"/>
      <c r="J285" s="14"/>
      <c r="K285" s="14"/>
      <c r="L285" s="14"/>
      <c r="M285" s="14"/>
      <c r="N285" s="14"/>
      <c r="O285" s="14"/>
      <c r="P285" s="14"/>
    </row>
    <row r="286" spans="1:16" x14ac:dyDescent="0.25">
      <c r="A286" s="16" t="s">
        <v>1243</v>
      </c>
      <c r="B286" s="13"/>
      <c r="C286" s="33"/>
      <c r="D286" s="14"/>
      <c r="E286" s="14"/>
      <c r="F286" s="15"/>
      <c r="G286" s="14"/>
      <c r="H286" s="14"/>
      <c r="I286" s="14"/>
      <c r="J286" s="14"/>
      <c r="K286" s="14"/>
      <c r="L286" s="14"/>
      <c r="M286" s="14"/>
      <c r="N286" s="14"/>
      <c r="O286" s="14"/>
      <c r="P286" s="14"/>
    </row>
    <row r="287" spans="1:16" x14ac:dyDescent="0.25">
      <c r="A287" s="18">
        <v>45468</v>
      </c>
      <c r="B287" s="13">
        <v>44728</v>
      </c>
      <c r="C287" s="33"/>
      <c r="D287" s="14">
        <v>1344000</v>
      </c>
      <c r="E287" s="14">
        <v>15080</v>
      </c>
      <c r="F287" s="15">
        <v>0</v>
      </c>
      <c r="G287" s="14">
        <v>0</v>
      </c>
      <c r="H287" s="14">
        <v>2331</v>
      </c>
      <c r="I287" s="14">
        <v>9000</v>
      </c>
      <c r="J287" s="14">
        <v>0</v>
      </c>
      <c r="K287" s="14">
        <v>26411</v>
      </c>
      <c r="L287" s="14">
        <v>10080</v>
      </c>
      <c r="M287" s="14">
        <v>0</v>
      </c>
      <c r="N287" s="14">
        <v>831</v>
      </c>
      <c r="O287" s="14">
        <v>0</v>
      </c>
      <c r="P287" s="14">
        <v>0</v>
      </c>
    </row>
    <row r="288" spans="1:16" x14ac:dyDescent="0.25">
      <c r="A288" s="8" t="s">
        <v>1289</v>
      </c>
      <c r="B288" s="13"/>
      <c r="C288" s="33"/>
      <c r="D288" s="14"/>
      <c r="E288" s="14"/>
      <c r="F288" s="15"/>
      <c r="G288" s="14"/>
      <c r="H288" s="14"/>
      <c r="I288" s="14"/>
      <c r="J288" s="14"/>
      <c r="K288" s="14"/>
      <c r="L288" s="14"/>
      <c r="M288" s="14"/>
      <c r="N288" s="14"/>
      <c r="O288" s="14"/>
      <c r="P288" s="14"/>
    </row>
    <row r="289" spans="1:16" x14ac:dyDescent="0.25">
      <c r="A289" s="16" t="s">
        <v>1238</v>
      </c>
      <c r="B289" s="13"/>
      <c r="C289" s="33"/>
      <c r="D289" s="14"/>
      <c r="E289" s="14"/>
      <c r="F289" s="15"/>
      <c r="G289" s="14"/>
      <c r="H289" s="14"/>
      <c r="I289" s="14"/>
      <c r="J289" s="14"/>
      <c r="K289" s="14"/>
      <c r="L289" s="14"/>
      <c r="M289" s="14"/>
      <c r="N289" s="14"/>
      <c r="O289" s="14"/>
      <c r="P289" s="14"/>
    </row>
    <row r="290" spans="1:16" x14ac:dyDescent="0.25">
      <c r="A290" s="18">
        <v>45446</v>
      </c>
      <c r="B290" s="13">
        <v>45428</v>
      </c>
      <c r="C290" s="33"/>
      <c r="D290" s="14">
        <v>465000</v>
      </c>
      <c r="E290" s="14">
        <v>7282</v>
      </c>
      <c r="F290" s="15">
        <v>0</v>
      </c>
      <c r="G290" s="14">
        <v>0</v>
      </c>
      <c r="H290" s="14">
        <v>1802</v>
      </c>
      <c r="I290" s="14">
        <v>0</v>
      </c>
      <c r="J290" s="14">
        <v>0</v>
      </c>
      <c r="K290" s="14">
        <v>9084</v>
      </c>
      <c r="L290" s="14">
        <v>7282</v>
      </c>
      <c r="M290" s="14">
        <v>0</v>
      </c>
      <c r="N290" s="14">
        <v>302</v>
      </c>
      <c r="O290" s="14">
        <v>0</v>
      </c>
      <c r="P290" s="14">
        <v>0</v>
      </c>
    </row>
    <row r="291" spans="1:16" x14ac:dyDescent="0.25">
      <c r="A291" s="8" t="s">
        <v>1290</v>
      </c>
      <c r="B291" s="13"/>
      <c r="C291" s="33"/>
      <c r="D291" s="14"/>
      <c r="E291" s="14"/>
      <c r="F291" s="15"/>
      <c r="G291" s="14"/>
      <c r="H291" s="14"/>
      <c r="I291" s="14"/>
      <c r="J291" s="14"/>
      <c r="K291" s="14"/>
      <c r="L291" s="14"/>
      <c r="M291" s="14"/>
      <c r="N291" s="14"/>
      <c r="O291" s="14"/>
      <c r="P291" s="14"/>
    </row>
    <row r="292" spans="1:16" x14ac:dyDescent="0.25">
      <c r="A292" s="16" t="s">
        <v>1247</v>
      </c>
      <c r="B292" s="13"/>
      <c r="C292" s="33"/>
      <c r="D292" s="14"/>
      <c r="E292" s="14"/>
      <c r="F292" s="15"/>
      <c r="G292" s="14"/>
      <c r="H292" s="14"/>
      <c r="I292" s="14"/>
      <c r="J292" s="14"/>
      <c r="K292" s="14"/>
      <c r="L292" s="14"/>
      <c r="M292" s="14"/>
      <c r="N292" s="14"/>
      <c r="O292" s="14"/>
      <c r="P292" s="14"/>
    </row>
    <row r="293" spans="1:16" x14ac:dyDescent="0.25">
      <c r="A293" s="18">
        <v>45454</v>
      </c>
      <c r="B293" s="13">
        <v>45372</v>
      </c>
      <c r="C293" s="33"/>
      <c r="D293" s="14">
        <v>16000000</v>
      </c>
      <c r="E293" s="14">
        <v>115900</v>
      </c>
      <c r="F293" s="15">
        <v>128000</v>
      </c>
      <c r="G293" s="14">
        <v>0</v>
      </c>
      <c r="H293" s="14">
        <v>96025</v>
      </c>
      <c r="I293" s="14">
        <v>0</v>
      </c>
      <c r="J293" s="14">
        <v>0</v>
      </c>
      <c r="K293" s="14">
        <v>339925</v>
      </c>
      <c r="L293" s="14">
        <v>61400</v>
      </c>
      <c r="M293" s="14">
        <v>10000</v>
      </c>
      <c r="N293" s="14">
        <v>8775</v>
      </c>
      <c r="O293" s="14">
        <v>8000</v>
      </c>
      <c r="P293" s="14">
        <v>45000</v>
      </c>
    </row>
    <row r="294" spans="1:16" x14ac:dyDescent="0.25">
      <c r="A294" s="8" t="s">
        <v>738</v>
      </c>
      <c r="B294" s="13"/>
      <c r="C294" s="33"/>
      <c r="D294" s="14"/>
      <c r="E294" s="14"/>
      <c r="F294" s="15"/>
      <c r="G294" s="14"/>
      <c r="H294" s="14"/>
      <c r="I294" s="14"/>
      <c r="J294" s="14"/>
      <c r="K294" s="14"/>
      <c r="L294" s="14"/>
      <c r="M294" s="14"/>
      <c r="N294" s="14"/>
      <c r="O294" s="14"/>
      <c r="P294" s="14"/>
    </row>
    <row r="295" spans="1:16" x14ac:dyDescent="0.25">
      <c r="A295" s="16" t="s">
        <v>512</v>
      </c>
      <c r="B295" s="13"/>
      <c r="C295" s="33"/>
      <c r="D295" s="14"/>
      <c r="E295" s="14"/>
      <c r="F295" s="15"/>
      <c r="G295" s="14"/>
      <c r="H295" s="14"/>
      <c r="I295" s="14"/>
      <c r="J295" s="14"/>
      <c r="K295" s="14"/>
      <c r="L295" s="14"/>
      <c r="M295" s="14"/>
      <c r="N295" s="14"/>
      <c r="O295" s="14"/>
      <c r="P295" s="14"/>
    </row>
    <row r="296" spans="1:16" x14ac:dyDescent="0.25">
      <c r="A296" s="18">
        <v>44740</v>
      </c>
      <c r="B296" s="13">
        <v>44728</v>
      </c>
      <c r="C296" s="33"/>
      <c r="D296" s="14">
        <v>8350000</v>
      </c>
      <c r="E296" s="14">
        <v>69850</v>
      </c>
      <c r="F296" s="15">
        <v>0</v>
      </c>
      <c r="G296" s="14">
        <v>0</v>
      </c>
      <c r="H296" s="14">
        <v>41075</v>
      </c>
      <c r="I296" s="14">
        <v>0</v>
      </c>
      <c r="J296" s="14">
        <v>0</v>
      </c>
      <c r="K296" s="14">
        <v>110925</v>
      </c>
      <c r="L296" s="14">
        <v>41153</v>
      </c>
      <c r="M296" s="14">
        <v>0</v>
      </c>
      <c r="N296" s="14">
        <v>4868</v>
      </c>
      <c r="O296" s="14">
        <v>0</v>
      </c>
      <c r="P296" s="14">
        <v>0</v>
      </c>
    </row>
    <row r="297" spans="1:16" x14ac:dyDescent="0.25">
      <c r="A297" s="8" t="s">
        <v>701</v>
      </c>
      <c r="B297" s="13"/>
      <c r="C297" s="33"/>
      <c r="D297" s="14"/>
      <c r="E297" s="14"/>
      <c r="F297" s="15"/>
      <c r="G297" s="14"/>
      <c r="H297" s="14"/>
      <c r="I297" s="14"/>
      <c r="J297" s="14"/>
      <c r="K297" s="14"/>
      <c r="L297" s="14"/>
      <c r="M297" s="14"/>
      <c r="N297" s="14"/>
      <c r="O297" s="14"/>
      <c r="P297" s="14"/>
    </row>
    <row r="298" spans="1:16" x14ac:dyDescent="0.25">
      <c r="A298" s="16" t="s">
        <v>174</v>
      </c>
      <c r="B298" s="13"/>
      <c r="C298" s="33"/>
      <c r="D298" s="14"/>
      <c r="E298" s="14"/>
      <c r="F298" s="15"/>
      <c r="G298" s="14"/>
      <c r="H298" s="14"/>
      <c r="I298" s="14"/>
      <c r="J298" s="14"/>
      <c r="K298" s="14"/>
      <c r="L298" s="14"/>
      <c r="M298" s="14"/>
      <c r="N298" s="14"/>
      <c r="O298" s="14"/>
      <c r="P298" s="14"/>
    </row>
    <row r="299" spans="1:16" x14ac:dyDescent="0.25">
      <c r="A299" s="18">
        <v>44447</v>
      </c>
      <c r="B299" s="13">
        <v>44273</v>
      </c>
      <c r="C299" s="33"/>
      <c r="D299" s="14">
        <v>6490000</v>
      </c>
      <c r="E299" s="14">
        <v>65245</v>
      </c>
      <c r="F299" s="15">
        <v>51920</v>
      </c>
      <c r="G299" s="14">
        <v>0</v>
      </c>
      <c r="H299" s="14">
        <v>34796</v>
      </c>
      <c r="I299" s="14">
        <v>0</v>
      </c>
      <c r="J299" s="14">
        <v>0</v>
      </c>
      <c r="K299" s="14">
        <v>151961</v>
      </c>
      <c r="L299" s="14">
        <v>45245</v>
      </c>
      <c r="M299" s="14">
        <v>0</v>
      </c>
      <c r="N299" s="14">
        <v>3844</v>
      </c>
      <c r="O299" s="14">
        <v>0</v>
      </c>
      <c r="P299" s="14">
        <v>6490</v>
      </c>
    </row>
    <row r="300" spans="1:16" x14ac:dyDescent="0.25">
      <c r="A300" s="16" t="s">
        <v>1076</v>
      </c>
      <c r="B300" s="13"/>
      <c r="C300" s="33"/>
      <c r="D300" s="14"/>
      <c r="E300" s="14"/>
      <c r="F300" s="15"/>
      <c r="G300" s="14"/>
      <c r="H300" s="14"/>
      <c r="I300" s="14"/>
      <c r="J300" s="14"/>
      <c r="K300" s="14"/>
      <c r="L300" s="14"/>
      <c r="M300" s="14"/>
      <c r="N300" s="14"/>
      <c r="O300" s="14"/>
      <c r="P300" s="14"/>
    </row>
    <row r="301" spans="1:16" x14ac:dyDescent="0.25">
      <c r="A301" s="18">
        <v>45141</v>
      </c>
      <c r="B301" s="13">
        <v>44991</v>
      </c>
      <c r="C301" s="33"/>
      <c r="D301" s="14">
        <v>15000000</v>
      </c>
      <c r="E301" s="14">
        <v>86898</v>
      </c>
      <c r="F301" s="15">
        <v>0</v>
      </c>
      <c r="G301" s="14">
        <v>0</v>
      </c>
      <c r="H301" s="14">
        <v>50725</v>
      </c>
      <c r="I301" s="14">
        <v>0</v>
      </c>
      <c r="J301" s="14">
        <v>0</v>
      </c>
      <c r="K301" s="14">
        <v>137623</v>
      </c>
      <c r="L301" s="14">
        <v>59398</v>
      </c>
      <c r="M301" s="14">
        <v>0</v>
      </c>
      <c r="N301" s="14">
        <v>8275</v>
      </c>
      <c r="O301" s="14">
        <v>0</v>
      </c>
      <c r="P301" s="14">
        <v>15000</v>
      </c>
    </row>
    <row r="302" spans="1:16" x14ac:dyDescent="0.25">
      <c r="A302" s="8" t="s">
        <v>248</v>
      </c>
      <c r="B302" s="13"/>
      <c r="C302" s="33"/>
      <c r="D302" s="14"/>
      <c r="E302" s="14"/>
      <c r="F302" s="15"/>
      <c r="G302" s="14"/>
      <c r="H302" s="14"/>
      <c r="I302" s="14"/>
      <c r="J302" s="14"/>
      <c r="K302" s="14"/>
      <c r="L302" s="14"/>
      <c r="M302" s="14"/>
      <c r="N302" s="14"/>
      <c r="O302" s="14"/>
      <c r="P302" s="14"/>
    </row>
    <row r="303" spans="1:16" x14ac:dyDescent="0.25">
      <c r="A303" s="16" t="s">
        <v>137</v>
      </c>
      <c r="B303" s="13"/>
      <c r="C303" s="33"/>
      <c r="D303" s="14"/>
      <c r="E303" s="14"/>
      <c r="F303" s="15"/>
      <c r="G303" s="14"/>
      <c r="H303" s="14"/>
      <c r="I303" s="14"/>
      <c r="J303" s="14"/>
      <c r="K303" s="14"/>
      <c r="L303" s="14"/>
      <c r="M303" s="14"/>
      <c r="N303" s="14"/>
      <c r="O303" s="14"/>
      <c r="P303" s="14"/>
    </row>
    <row r="304" spans="1:16" x14ac:dyDescent="0.25">
      <c r="A304" s="18">
        <v>44546</v>
      </c>
      <c r="B304" s="13">
        <v>44490</v>
      </c>
      <c r="C304" s="33"/>
      <c r="D304" s="14">
        <v>1550000</v>
      </c>
      <c r="E304" s="14">
        <v>37750</v>
      </c>
      <c r="F304" s="15">
        <v>0</v>
      </c>
      <c r="G304" s="14">
        <v>0</v>
      </c>
      <c r="H304" s="14">
        <v>20995</v>
      </c>
      <c r="I304" s="14">
        <v>0</v>
      </c>
      <c r="J304" s="14">
        <v>0</v>
      </c>
      <c r="K304" s="14">
        <v>58745</v>
      </c>
      <c r="L304" s="14">
        <v>22750</v>
      </c>
      <c r="M304" s="14">
        <v>15000</v>
      </c>
      <c r="N304" s="14">
        <v>955</v>
      </c>
      <c r="O304" s="14">
        <v>0</v>
      </c>
      <c r="P304" s="14">
        <v>17500</v>
      </c>
    </row>
    <row r="305" spans="1:16" x14ac:dyDescent="0.25">
      <c r="A305" s="8" t="s">
        <v>415</v>
      </c>
      <c r="B305" s="13"/>
      <c r="C305" s="33"/>
      <c r="D305" s="14"/>
      <c r="E305" s="14"/>
      <c r="F305" s="15"/>
      <c r="G305" s="14"/>
      <c r="H305" s="14"/>
      <c r="I305" s="14"/>
      <c r="J305" s="14"/>
      <c r="K305" s="14"/>
      <c r="L305" s="14"/>
      <c r="M305" s="14"/>
      <c r="N305" s="14"/>
      <c r="O305" s="14"/>
      <c r="P305" s="14"/>
    </row>
    <row r="306" spans="1:16" x14ac:dyDescent="0.25">
      <c r="A306" s="16" t="s">
        <v>362</v>
      </c>
      <c r="B306" s="13"/>
      <c r="C306" s="33"/>
      <c r="D306" s="14"/>
      <c r="E306" s="14"/>
      <c r="F306" s="15"/>
      <c r="G306" s="14"/>
      <c r="H306" s="14"/>
      <c r="I306" s="14"/>
      <c r="J306" s="14"/>
      <c r="K306" s="14"/>
      <c r="L306" s="14"/>
      <c r="M306" s="14"/>
      <c r="N306" s="14"/>
      <c r="O306" s="14"/>
      <c r="P306" s="14"/>
    </row>
    <row r="307" spans="1:16" x14ac:dyDescent="0.25">
      <c r="A307" s="18">
        <v>44462</v>
      </c>
      <c r="B307" s="13">
        <v>44364</v>
      </c>
      <c r="C307" s="33"/>
      <c r="D307" s="14">
        <v>12500000</v>
      </c>
      <c r="E307" s="14">
        <v>84525</v>
      </c>
      <c r="F307" s="15">
        <v>75000</v>
      </c>
      <c r="G307" s="14">
        <v>0</v>
      </c>
      <c r="H307" s="14">
        <v>80150</v>
      </c>
      <c r="I307" s="14">
        <v>0</v>
      </c>
      <c r="J307" s="14">
        <v>0</v>
      </c>
      <c r="K307" s="14">
        <v>239675</v>
      </c>
      <c r="L307" s="14">
        <v>57025</v>
      </c>
      <c r="M307" s="14">
        <v>7500</v>
      </c>
      <c r="N307" s="14">
        <v>7025</v>
      </c>
      <c r="O307" s="14">
        <v>0</v>
      </c>
      <c r="P307" s="14">
        <v>40625</v>
      </c>
    </row>
    <row r="308" spans="1:16" x14ac:dyDescent="0.25">
      <c r="A308" s="8" t="s">
        <v>588</v>
      </c>
      <c r="B308" s="13"/>
      <c r="C308" s="33"/>
      <c r="D308" s="14"/>
      <c r="E308" s="14"/>
      <c r="F308" s="15"/>
      <c r="G308" s="14"/>
      <c r="H308" s="14"/>
      <c r="I308" s="14"/>
      <c r="J308" s="14"/>
      <c r="K308" s="14"/>
      <c r="L308" s="14"/>
      <c r="M308" s="14"/>
      <c r="N308" s="14"/>
      <c r="O308" s="14"/>
      <c r="P308" s="14"/>
    </row>
    <row r="309" spans="1:16" x14ac:dyDescent="0.25">
      <c r="A309" s="8" t="s">
        <v>30</v>
      </c>
      <c r="B309" s="13"/>
      <c r="C309" s="33"/>
      <c r="D309" s="30"/>
      <c r="E309" s="14"/>
      <c r="F309" s="15"/>
      <c r="G309" s="14"/>
      <c r="H309" s="14"/>
      <c r="I309" s="14"/>
      <c r="J309" s="14"/>
      <c r="K309" s="14"/>
      <c r="L309" s="14"/>
      <c r="M309" s="14"/>
      <c r="N309" s="14"/>
      <c r="O309" s="14"/>
      <c r="P309" s="14"/>
    </row>
    <row r="310" spans="1:16" x14ac:dyDescent="0.25">
      <c r="A310" s="18">
        <v>44601</v>
      </c>
      <c r="B310" s="13">
        <v>44546</v>
      </c>
      <c r="C310" s="33"/>
      <c r="D310" s="14">
        <v>3000000</v>
      </c>
      <c r="E310" s="14">
        <v>32775</v>
      </c>
      <c r="F310" s="15">
        <v>0</v>
      </c>
      <c r="G310" s="14">
        <v>0</v>
      </c>
      <c r="H310" s="14">
        <v>13075</v>
      </c>
      <c r="I310" s="14">
        <v>0</v>
      </c>
      <c r="J310" s="14">
        <v>0</v>
      </c>
      <c r="K310" s="14">
        <v>45850</v>
      </c>
      <c r="L310" s="14">
        <v>32775</v>
      </c>
      <c r="M310" s="14">
        <v>0</v>
      </c>
      <c r="N310" s="14">
        <v>1825</v>
      </c>
      <c r="O310" s="14">
        <v>0</v>
      </c>
      <c r="P310" s="14">
        <v>9750</v>
      </c>
    </row>
    <row r="311" spans="1:16" x14ac:dyDescent="0.25">
      <c r="A311" s="8" t="s">
        <v>474</v>
      </c>
      <c r="B311" s="13"/>
      <c r="C311" s="33"/>
      <c r="D311" s="14"/>
      <c r="E311" s="14"/>
      <c r="F311" s="15"/>
      <c r="G311" s="14"/>
      <c r="H311" s="14"/>
      <c r="I311" s="14"/>
      <c r="J311" s="14"/>
      <c r="K311" s="14"/>
      <c r="L311" s="14"/>
      <c r="M311" s="14"/>
      <c r="N311" s="14"/>
      <c r="O311" s="14"/>
      <c r="P311" s="14"/>
    </row>
    <row r="312" spans="1:16" x14ac:dyDescent="0.25">
      <c r="A312" s="16" t="s">
        <v>472</v>
      </c>
      <c r="B312" s="13"/>
      <c r="C312" s="33"/>
      <c r="D312" s="14"/>
      <c r="E312" s="14"/>
      <c r="F312" s="15"/>
      <c r="G312" s="14"/>
      <c r="H312" s="14"/>
      <c r="I312" s="14"/>
      <c r="J312" s="14"/>
      <c r="K312" s="14"/>
      <c r="L312" s="14"/>
      <c r="M312" s="14"/>
      <c r="N312" s="14"/>
      <c r="O312" s="14"/>
      <c r="P312" s="14"/>
    </row>
    <row r="313" spans="1:16" x14ac:dyDescent="0.25">
      <c r="A313" s="18">
        <v>44720</v>
      </c>
      <c r="B313" s="13">
        <v>44672</v>
      </c>
      <c r="C313" s="33"/>
      <c r="D313" s="14">
        <v>1200000</v>
      </c>
      <c r="E313" s="14">
        <v>19500</v>
      </c>
      <c r="F313" s="15">
        <v>0</v>
      </c>
      <c r="G313" s="14">
        <v>0</v>
      </c>
      <c r="H313" s="14">
        <v>5245</v>
      </c>
      <c r="I313" s="14">
        <v>0</v>
      </c>
      <c r="J313" s="14">
        <v>0</v>
      </c>
      <c r="K313" s="14">
        <v>24745</v>
      </c>
      <c r="L313" s="14">
        <v>19500</v>
      </c>
      <c r="M313" s="14">
        <v>0</v>
      </c>
      <c r="N313" s="14">
        <v>745</v>
      </c>
      <c r="O313" s="14">
        <v>0</v>
      </c>
      <c r="P313" s="14">
        <v>3500</v>
      </c>
    </row>
    <row r="314" spans="1:16" x14ac:dyDescent="0.25">
      <c r="A314" s="8" t="s">
        <v>598</v>
      </c>
      <c r="B314" s="13"/>
      <c r="C314" s="33"/>
      <c r="D314" s="14"/>
      <c r="E314" s="14"/>
      <c r="F314" s="15"/>
      <c r="G314" s="14"/>
      <c r="H314" s="14"/>
      <c r="I314" s="14"/>
      <c r="J314" s="14"/>
      <c r="K314" s="14"/>
      <c r="L314" s="14"/>
      <c r="M314" s="14"/>
      <c r="N314" s="14"/>
      <c r="O314" s="14"/>
      <c r="P314" s="14"/>
    </row>
    <row r="315" spans="1:16" x14ac:dyDescent="0.25">
      <c r="A315" s="16" t="s">
        <v>445</v>
      </c>
      <c r="B315" s="13"/>
      <c r="C315" s="33"/>
      <c r="D315" s="14"/>
      <c r="E315" s="14"/>
      <c r="F315" s="15"/>
      <c r="G315" s="14"/>
      <c r="H315" s="14"/>
      <c r="I315" s="14"/>
      <c r="J315" s="14"/>
      <c r="K315" s="14"/>
      <c r="L315" s="14"/>
      <c r="M315" s="14"/>
      <c r="N315" s="14"/>
      <c r="O315" s="14"/>
      <c r="P315" s="14"/>
    </row>
    <row r="316" spans="1:16" x14ac:dyDescent="0.25">
      <c r="A316" s="18">
        <v>44679</v>
      </c>
      <c r="B316" s="13">
        <v>44614</v>
      </c>
      <c r="C316" s="33"/>
      <c r="D316" s="14">
        <v>400000</v>
      </c>
      <c r="E316" s="14">
        <v>5000</v>
      </c>
      <c r="F316" s="15">
        <v>0</v>
      </c>
      <c r="G316" s="14">
        <v>0</v>
      </c>
      <c r="H316" s="14">
        <v>1260</v>
      </c>
      <c r="I316" s="14">
        <v>0</v>
      </c>
      <c r="J316" s="14">
        <v>0</v>
      </c>
      <c r="K316" s="14">
        <v>6260</v>
      </c>
      <c r="L316" s="14">
        <v>5000</v>
      </c>
      <c r="M316" s="14">
        <v>0</v>
      </c>
      <c r="N316" s="14">
        <v>260</v>
      </c>
      <c r="O316" s="14">
        <v>0</v>
      </c>
      <c r="P316" s="14">
        <v>0</v>
      </c>
    </row>
    <row r="317" spans="1:16" x14ac:dyDescent="0.25">
      <c r="A317" s="8" t="s">
        <v>782</v>
      </c>
      <c r="B317" s="13"/>
      <c r="C317" s="33"/>
      <c r="D317" s="14"/>
      <c r="E317" s="14"/>
      <c r="F317" s="15"/>
      <c r="G317" s="14"/>
      <c r="H317" s="14"/>
      <c r="I317" s="14"/>
      <c r="J317" s="14"/>
      <c r="K317" s="14"/>
      <c r="L317" s="14"/>
      <c r="M317" s="14"/>
      <c r="N317" s="14"/>
      <c r="O317" s="14"/>
      <c r="P317" s="14"/>
    </row>
    <row r="318" spans="1:16" x14ac:dyDescent="0.25">
      <c r="A318" s="16" t="s">
        <v>747</v>
      </c>
      <c r="B318" s="13"/>
      <c r="C318" s="33"/>
      <c r="D318" s="14"/>
      <c r="E318" s="14"/>
      <c r="F318" s="15"/>
      <c r="G318" s="14"/>
      <c r="H318" s="14"/>
      <c r="I318" s="14"/>
      <c r="J318" s="14"/>
      <c r="K318" s="14"/>
      <c r="L318" s="14"/>
      <c r="M318" s="14"/>
      <c r="N318" s="14"/>
      <c r="O318" s="14"/>
      <c r="P318" s="14"/>
    </row>
    <row r="319" spans="1:16" x14ac:dyDescent="0.25">
      <c r="A319" s="18">
        <v>44777</v>
      </c>
      <c r="B319" s="13">
        <v>44728</v>
      </c>
      <c r="C319" s="33"/>
      <c r="D319" s="14">
        <v>300000</v>
      </c>
      <c r="E319" s="14">
        <v>7030</v>
      </c>
      <c r="F319" s="15">
        <v>0</v>
      </c>
      <c r="G319" s="14">
        <v>0</v>
      </c>
      <c r="H319" s="14">
        <v>2695</v>
      </c>
      <c r="I319" s="14">
        <v>0</v>
      </c>
      <c r="J319" s="14">
        <v>0</v>
      </c>
      <c r="K319" s="14">
        <v>9725</v>
      </c>
      <c r="L319" s="14">
        <v>5430</v>
      </c>
      <c r="M319" s="14">
        <v>0</v>
      </c>
      <c r="N319" s="14">
        <v>195</v>
      </c>
      <c r="O319" s="14"/>
      <c r="P319" s="14"/>
    </row>
    <row r="320" spans="1:16" x14ac:dyDescent="0.25">
      <c r="A320" s="8" t="s">
        <v>696</v>
      </c>
      <c r="B320" s="13"/>
      <c r="C320" s="33"/>
      <c r="D320" s="14"/>
      <c r="E320" s="14"/>
      <c r="F320" s="15"/>
      <c r="G320" s="14"/>
      <c r="H320" s="14"/>
      <c r="I320" s="14"/>
      <c r="J320" s="14"/>
      <c r="K320" s="14"/>
      <c r="L320" s="14"/>
      <c r="M320" s="14"/>
      <c r="N320" s="14"/>
      <c r="O320" s="14"/>
      <c r="P320" s="14"/>
    </row>
    <row r="321" spans="1:16" x14ac:dyDescent="0.25">
      <c r="A321" s="16" t="s">
        <v>325</v>
      </c>
      <c r="B321" s="13"/>
      <c r="C321" s="33"/>
      <c r="D321" s="14"/>
      <c r="E321" s="14"/>
      <c r="F321" s="15"/>
      <c r="G321" s="14"/>
      <c r="H321" s="14"/>
      <c r="I321" s="14"/>
      <c r="J321" s="14"/>
      <c r="K321" s="14"/>
      <c r="L321" s="14"/>
      <c r="M321" s="14"/>
      <c r="N321" s="14"/>
      <c r="O321" s="14"/>
      <c r="P321" s="14"/>
    </row>
    <row r="322" spans="1:16" x14ac:dyDescent="0.25">
      <c r="A322" s="18">
        <v>44384</v>
      </c>
      <c r="B322" s="13">
        <v>44252</v>
      </c>
      <c r="C322" s="33"/>
      <c r="D322" s="14">
        <v>7500000</v>
      </c>
      <c r="E322" s="14">
        <v>43824</v>
      </c>
      <c r="F322" s="15">
        <v>0</v>
      </c>
      <c r="G322" s="14">
        <v>0</v>
      </c>
      <c r="H322" s="14">
        <v>6650</v>
      </c>
      <c r="I322" s="14">
        <v>0</v>
      </c>
      <c r="J322" s="14">
        <v>0</v>
      </c>
      <c r="K322" s="14">
        <v>50474</v>
      </c>
      <c r="L322" s="14">
        <v>43824</v>
      </c>
      <c r="M322" s="14">
        <v>0</v>
      </c>
      <c r="N322" s="14">
        <v>4650</v>
      </c>
      <c r="O322" s="14">
        <v>0</v>
      </c>
      <c r="P322" s="14">
        <v>0</v>
      </c>
    </row>
    <row r="323" spans="1:16" x14ac:dyDescent="0.25">
      <c r="A323" s="16" t="s">
        <v>456</v>
      </c>
      <c r="B323" s="13"/>
      <c r="C323" s="33"/>
      <c r="D323" s="14"/>
      <c r="E323" s="14"/>
      <c r="F323" s="15"/>
      <c r="G323" s="14"/>
      <c r="H323" s="14"/>
      <c r="I323" s="14"/>
      <c r="J323" s="14"/>
      <c r="K323" s="14"/>
      <c r="L323" s="14"/>
      <c r="M323" s="14"/>
      <c r="N323" s="14"/>
      <c r="O323" s="14"/>
      <c r="P323" s="14"/>
    </row>
    <row r="324" spans="1:16" x14ac:dyDescent="0.25">
      <c r="A324" s="18">
        <v>44685</v>
      </c>
      <c r="B324" s="13">
        <v>44637</v>
      </c>
      <c r="C324" s="33"/>
      <c r="D324" s="14">
        <v>5565000</v>
      </c>
      <c r="E324" s="14">
        <v>37573</v>
      </c>
      <c r="F324" s="15">
        <v>0</v>
      </c>
      <c r="G324" s="14">
        <v>0</v>
      </c>
      <c r="H324" s="14">
        <v>12336</v>
      </c>
      <c r="I324" s="14">
        <v>0</v>
      </c>
      <c r="J324" s="14">
        <v>0</v>
      </c>
      <c r="K324" s="14">
        <v>49909</v>
      </c>
      <c r="L324" s="14">
        <v>37573</v>
      </c>
      <c r="M324" s="14">
        <v>0</v>
      </c>
      <c r="N324" s="14">
        <v>3479.87</v>
      </c>
      <c r="O324" s="14">
        <v>0</v>
      </c>
      <c r="P324" s="14">
        <v>7500</v>
      </c>
    </row>
    <row r="325" spans="1:16" x14ac:dyDescent="0.25">
      <c r="A325" s="8" t="s">
        <v>478</v>
      </c>
      <c r="B325" s="13"/>
      <c r="C325" s="33"/>
      <c r="D325" s="14"/>
      <c r="E325" s="14"/>
      <c r="F325" s="15"/>
      <c r="G325" s="14"/>
      <c r="H325" s="14"/>
      <c r="I325" s="14"/>
      <c r="J325" s="14"/>
      <c r="K325" s="14"/>
      <c r="L325" s="14"/>
      <c r="M325" s="14"/>
      <c r="N325" s="14"/>
      <c r="O325" s="14"/>
      <c r="P325" s="14"/>
    </row>
    <row r="326" spans="1:16" x14ac:dyDescent="0.25">
      <c r="A326" s="16" t="s">
        <v>476</v>
      </c>
      <c r="B326" s="13"/>
      <c r="C326" s="33"/>
      <c r="D326" s="14"/>
      <c r="E326" s="14"/>
      <c r="F326" s="15"/>
      <c r="G326" s="14"/>
      <c r="H326" s="14"/>
      <c r="I326" s="14"/>
      <c r="J326" s="14"/>
      <c r="K326" s="14"/>
      <c r="L326" s="14"/>
      <c r="M326" s="14"/>
      <c r="N326" s="14"/>
      <c r="O326" s="14"/>
      <c r="P326" s="14"/>
    </row>
    <row r="327" spans="1:16" x14ac:dyDescent="0.25">
      <c r="A327" s="18">
        <v>44728</v>
      </c>
      <c r="B327" s="13">
        <v>44091</v>
      </c>
      <c r="C327" s="33"/>
      <c r="D327" s="14">
        <v>1500000</v>
      </c>
      <c r="E327" s="14">
        <v>32262</v>
      </c>
      <c r="F327" s="15">
        <v>0</v>
      </c>
      <c r="G327" s="14">
        <v>0</v>
      </c>
      <c r="H327" s="14">
        <v>8425</v>
      </c>
      <c r="I327" s="14">
        <v>0</v>
      </c>
      <c r="J327" s="14">
        <v>0</v>
      </c>
      <c r="K327" s="14">
        <v>40687</v>
      </c>
      <c r="L327" s="14">
        <v>22875</v>
      </c>
      <c r="M327" s="14">
        <v>0</v>
      </c>
      <c r="N327" s="14">
        <v>925</v>
      </c>
      <c r="O327" s="14">
        <v>0</v>
      </c>
      <c r="P327" s="14">
        <v>5000</v>
      </c>
    </row>
    <row r="328" spans="1:16" x14ac:dyDescent="0.25">
      <c r="A328" s="8" t="s">
        <v>412</v>
      </c>
      <c r="B328" s="13"/>
      <c r="C328" s="33"/>
      <c r="D328" s="14"/>
      <c r="E328" s="14"/>
      <c r="F328" s="15"/>
      <c r="G328" s="14"/>
      <c r="H328" s="14"/>
      <c r="I328" s="14"/>
      <c r="J328" s="14"/>
      <c r="K328" s="14"/>
      <c r="L328" s="14"/>
      <c r="M328" s="14"/>
      <c r="N328" s="14"/>
      <c r="O328" s="14"/>
      <c r="P328" s="14"/>
    </row>
    <row r="329" spans="1:16" x14ac:dyDescent="0.25">
      <c r="A329" s="16" t="s">
        <v>337</v>
      </c>
      <c r="B329" s="13"/>
      <c r="C329" s="33"/>
      <c r="D329" s="14"/>
      <c r="E329" s="14"/>
      <c r="F329" s="15"/>
      <c r="G329" s="14"/>
      <c r="H329" s="14"/>
      <c r="I329" s="14"/>
      <c r="J329" s="14"/>
      <c r="K329" s="14"/>
      <c r="L329" s="14"/>
      <c r="M329" s="14"/>
      <c r="N329" s="14"/>
      <c r="O329" s="14"/>
      <c r="P329" s="14"/>
    </row>
    <row r="330" spans="1:16" x14ac:dyDescent="0.25">
      <c r="A330" s="18">
        <v>44797</v>
      </c>
      <c r="B330" s="13">
        <v>44301</v>
      </c>
      <c r="C330" s="33"/>
      <c r="D330" s="14">
        <v>2375000</v>
      </c>
      <c r="E330" s="14">
        <v>49656</v>
      </c>
      <c r="F330" s="15">
        <v>41563</v>
      </c>
      <c r="G330" s="14">
        <v>0</v>
      </c>
      <c r="H330" s="14">
        <v>16919</v>
      </c>
      <c r="I330" s="14">
        <v>0</v>
      </c>
      <c r="J330" s="14">
        <v>0</v>
      </c>
      <c r="K330" s="14">
        <v>108138</v>
      </c>
      <c r="L330" s="14">
        <v>30438</v>
      </c>
      <c r="M330" s="14">
        <v>0</v>
      </c>
      <c r="N330" s="14">
        <v>1450</v>
      </c>
      <c r="O330" s="14">
        <v>9500</v>
      </c>
      <c r="P330" s="14">
        <v>0</v>
      </c>
    </row>
    <row r="331" spans="1:16" x14ac:dyDescent="0.25">
      <c r="A331" s="8" t="s">
        <v>1043</v>
      </c>
      <c r="B331" s="13"/>
      <c r="C331" s="33"/>
      <c r="D331" s="14"/>
      <c r="E331" s="14"/>
      <c r="F331" s="15"/>
      <c r="G331" s="14"/>
      <c r="H331" s="14"/>
      <c r="I331" s="14"/>
      <c r="J331" s="14"/>
      <c r="K331" s="14"/>
      <c r="L331" s="14"/>
      <c r="M331" s="14"/>
      <c r="N331" s="14"/>
      <c r="O331" s="14"/>
      <c r="P331" s="14"/>
    </row>
    <row r="332" spans="1:16" x14ac:dyDescent="0.25">
      <c r="A332" s="16" t="s">
        <v>997</v>
      </c>
      <c r="B332" s="13"/>
      <c r="C332" s="33"/>
      <c r="D332" s="14"/>
      <c r="E332" s="14"/>
      <c r="F332" s="15"/>
      <c r="G332" s="14"/>
      <c r="H332" s="14"/>
      <c r="I332" s="14"/>
      <c r="J332" s="14"/>
      <c r="K332" s="14"/>
      <c r="L332" s="14"/>
      <c r="M332" s="14"/>
      <c r="N332" s="14"/>
      <c r="O332" s="14"/>
      <c r="P332" s="14"/>
    </row>
    <row r="333" spans="1:16" x14ac:dyDescent="0.25">
      <c r="A333" s="18">
        <v>45120</v>
      </c>
      <c r="B333" s="13">
        <v>45091</v>
      </c>
      <c r="C333" s="33"/>
      <c r="D333" s="14">
        <v>5000000</v>
      </c>
      <c r="E333" s="14">
        <v>38506</v>
      </c>
      <c r="F333" s="15">
        <v>0</v>
      </c>
      <c r="G333" s="14">
        <v>0</v>
      </c>
      <c r="H333" s="14">
        <v>5525</v>
      </c>
      <c r="I333" s="14">
        <v>0</v>
      </c>
      <c r="J333" s="14">
        <v>0</v>
      </c>
      <c r="K333" s="14">
        <v>44031</v>
      </c>
      <c r="L333" s="14">
        <v>37275</v>
      </c>
      <c r="M333" s="14">
        <v>0</v>
      </c>
      <c r="N333" s="14">
        <v>3025</v>
      </c>
      <c r="O333" s="14">
        <v>0</v>
      </c>
      <c r="P333" s="14">
        <v>0</v>
      </c>
    </row>
    <row r="334" spans="1:16" x14ac:dyDescent="0.25">
      <c r="A334" s="8" t="s">
        <v>1044</v>
      </c>
      <c r="B334" s="13"/>
      <c r="C334" s="33"/>
      <c r="D334" s="14"/>
      <c r="E334" s="14"/>
      <c r="F334" s="15"/>
      <c r="G334" s="14"/>
      <c r="H334" s="14"/>
      <c r="I334" s="14"/>
      <c r="J334" s="14"/>
      <c r="K334" s="14"/>
      <c r="L334" s="14"/>
      <c r="M334" s="14"/>
      <c r="N334" s="14"/>
      <c r="O334" s="14"/>
      <c r="P334" s="14"/>
    </row>
    <row r="335" spans="1:16" x14ac:dyDescent="0.25">
      <c r="A335" s="16" t="s">
        <v>958</v>
      </c>
      <c r="B335" s="13"/>
      <c r="C335" s="33"/>
      <c r="D335" s="14"/>
      <c r="E335" s="14"/>
      <c r="F335" s="15"/>
      <c r="G335" s="14"/>
      <c r="H335" s="14"/>
      <c r="I335" s="14"/>
      <c r="J335" s="14"/>
      <c r="K335" s="14"/>
      <c r="L335" s="14"/>
      <c r="M335" s="14"/>
      <c r="N335" s="14"/>
      <c r="O335" s="14"/>
      <c r="P335" s="14"/>
    </row>
    <row r="336" spans="1:16" x14ac:dyDescent="0.25">
      <c r="A336" s="18">
        <v>45091</v>
      </c>
      <c r="B336" s="13">
        <v>45036</v>
      </c>
      <c r="C336" s="33"/>
      <c r="D336" s="14">
        <v>1500000</v>
      </c>
      <c r="E336" s="14">
        <v>22770</v>
      </c>
      <c r="F336" s="15">
        <v>0</v>
      </c>
      <c r="G336" s="14">
        <v>0</v>
      </c>
      <c r="H336" s="14">
        <v>1425</v>
      </c>
      <c r="I336" s="14">
        <v>0</v>
      </c>
      <c r="J336" s="14">
        <v>0</v>
      </c>
      <c r="K336" s="14">
        <v>24195</v>
      </c>
      <c r="L336" s="14">
        <v>21970</v>
      </c>
      <c r="M336" s="14">
        <v>0</v>
      </c>
      <c r="N336" s="14">
        <v>925</v>
      </c>
      <c r="O336" s="14">
        <v>0</v>
      </c>
      <c r="P336" s="14">
        <v>0</v>
      </c>
    </row>
    <row r="337" spans="1:16" x14ac:dyDescent="0.25">
      <c r="A337" s="8" t="s">
        <v>1197</v>
      </c>
      <c r="B337" s="13"/>
      <c r="C337" s="33"/>
      <c r="D337" s="14"/>
      <c r="E337" s="14"/>
      <c r="F337" s="15"/>
      <c r="G337" s="14"/>
      <c r="H337" s="14"/>
      <c r="I337" s="14"/>
      <c r="J337" s="14"/>
      <c r="K337" s="14"/>
      <c r="L337" s="14"/>
      <c r="M337" s="14"/>
      <c r="N337" s="14"/>
      <c r="O337" s="14"/>
      <c r="P337" s="14"/>
    </row>
    <row r="338" spans="1:16" x14ac:dyDescent="0.25">
      <c r="A338" s="16" t="s">
        <v>1158</v>
      </c>
      <c r="B338" s="13"/>
      <c r="C338" s="33"/>
      <c r="D338" s="14"/>
      <c r="E338" s="14"/>
      <c r="F338" s="15"/>
      <c r="G338" s="14"/>
      <c r="H338" s="14"/>
      <c r="I338" s="14"/>
      <c r="J338" s="14"/>
      <c r="K338" s="14"/>
      <c r="L338" s="14"/>
      <c r="M338" s="14"/>
      <c r="N338" s="14"/>
      <c r="O338" s="14"/>
      <c r="P338" s="14"/>
    </row>
    <row r="339" spans="1:16" x14ac:dyDescent="0.25">
      <c r="A339" s="18">
        <v>45334</v>
      </c>
      <c r="B339" s="13">
        <v>44154</v>
      </c>
      <c r="C339" s="33"/>
      <c r="D339" s="14">
        <v>141000</v>
      </c>
      <c r="E339" s="14">
        <v>2863</v>
      </c>
      <c r="F339" s="15">
        <v>0</v>
      </c>
      <c r="G339" s="14">
        <v>0</v>
      </c>
      <c r="H339" s="14">
        <v>2100</v>
      </c>
      <c r="I339" s="14">
        <v>46275</v>
      </c>
      <c r="J339" s="14">
        <v>0</v>
      </c>
      <c r="K339" s="14">
        <v>51238</v>
      </c>
      <c r="L339" s="14">
        <v>2863</v>
      </c>
      <c r="M339" s="14">
        <v>0</v>
      </c>
      <c r="N339" s="14">
        <v>100</v>
      </c>
      <c r="O339" s="14">
        <v>0</v>
      </c>
      <c r="P339" s="14">
        <v>0</v>
      </c>
    </row>
    <row r="340" spans="1:16" x14ac:dyDescent="0.25">
      <c r="A340" s="8" t="s">
        <v>908</v>
      </c>
      <c r="B340" s="13"/>
      <c r="C340" s="33"/>
      <c r="D340" s="14"/>
      <c r="E340" s="14"/>
      <c r="F340" s="15"/>
      <c r="G340" s="14"/>
      <c r="H340" s="14"/>
      <c r="I340" s="14"/>
      <c r="J340" s="14"/>
      <c r="K340" s="14"/>
      <c r="L340" s="14"/>
      <c r="M340" s="14"/>
      <c r="N340" s="14"/>
      <c r="O340" s="14"/>
      <c r="P340" s="14"/>
    </row>
    <row r="341" spans="1:16" x14ac:dyDescent="0.25">
      <c r="A341" s="16" t="s">
        <v>792</v>
      </c>
      <c r="B341" s="13"/>
      <c r="C341" s="33"/>
      <c r="D341" s="14"/>
      <c r="E341" s="14"/>
      <c r="F341" s="15"/>
      <c r="G341" s="14"/>
      <c r="H341" s="14"/>
      <c r="I341" s="14"/>
      <c r="J341" s="14"/>
      <c r="K341" s="14"/>
      <c r="L341" s="14"/>
      <c r="M341" s="14"/>
      <c r="N341" s="14"/>
      <c r="O341" s="14"/>
      <c r="P341" s="14"/>
    </row>
    <row r="342" spans="1:16" x14ac:dyDescent="0.25">
      <c r="A342" s="18">
        <v>44938</v>
      </c>
      <c r="B342" s="13">
        <v>44614</v>
      </c>
      <c r="C342" s="33"/>
      <c r="D342" s="14">
        <v>1475000</v>
      </c>
      <c r="E342" s="14">
        <v>42019</v>
      </c>
      <c r="F342" s="15">
        <v>0</v>
      </c>
      <c r="G342" s="14">
        <v>0</v>
      </c>
      <c r="H342" s="14">
        <v>20346</v>
      </c>
      <c r="I342" s="14">
        <v>0</v>
      </c>
      <c r="J342" s="14">
        <v>0</v>
      </c>
      <c r="K342" s="14">
        <v>62365</v>
      </c>
      <c r="L342" s="14">
        <v>22019</v>
      </c>
      <c r="M342" s="14">
        <v>0</v>
      </c>
      <c r="N342" s="14">
        <v>910</v>
      </c>
      <c r="O342" s="14">
        <v>0</v>
      </c>
      <c r="P342" s="14">
        <v>2581</v>
      </c>
    </row>
    <row r="343" spans="1:16" x14ac:dyDescent="0.25">
      <c r="A343" s="8" t="s">
        <v>1291</v>
      </c>
      <c r="B343" s="13"/>
      <c r="C343" s="33"/>
      <c r="D343" s="14"/>
      <c r="E343" s="14"/>
      <c r="F343" s="15"/>
      <c r="G343" s="14"/>
      <c r="H343" s="14"/>
      <c r="I343" s="14"/>
      <c r="J343" s="14"/>
      <c r="K343" s="14"/>
      <c r="L343" s="14"/>
      <c r="M343" s="14"/>
      <c r="N343" s="14"/>
      <c r="O343" s="14"/>
      <c r="P343" s="14"/>
    </row>
    <row r="344" spans="1:16" x14ac:dyDescent="0.25">
      <c r="A344" s="16" t="s">
        <v>1269</v>
      </c>
      <c r="B344" s="13"/>
      <c r="C344" s="33"/>
      <c r="D344" s="14"/>
      <c r="E344" s="14"/>
      <c r="F344" s="15"/>
      <c r="G344" s="14"/>
      <c r="H344" s="14"/>
      <c r="I344" s="14"/>
      <c r="J344" s="14"/>
      <c r="K344" s="14"/>
      <c r="L344" s="14"/>
      <c r="M344" s="14"/>
      <c r="N344" s="14"/>
      <c r="O344" s="14"/>
      <c r="P344" s="14"/>
    </row>
    <row r="345" spans="1:16" x14ac:dyDescent="0.25">
      <c r="A345" s="18">
        <v>45464</v>
      </c>
      <c r="B345" s="13">
        <v>45400</v>
      </c>
      <c r="C345" s="33"/>
      <c r="D345" s="14">
        <v>1250257</v>
      </c>
      <c r="E345" s="14">
        <v>20363</v>
      </c>
      <c r="F345" s="15">
        <v>0</v>
      </c>
      <c r="G345" s="14">
        <v>0</v>
      </c>
      <c r="H345" s="14">
        <v>7775</v>
      </c>
      <c r="I345" s="14">
        <v>0</v>
      </c>
      <c r="J345" s="14">
        <v>0</v>
      </c>
      <c r="K345" s="14">
        <v>28138</v>
      </c>
      <c r="L345" s="14">
        <v>20363</v>
      </c>
      <c r="M345" s="14">
        <v>0</v>
      </c>
      <c r="N345" s="14">
        <v>775</v>
      </c>
      <c r="O345" s="14">
        <v>0</v>
      </c>
      <c r="P345" s="14">
        <v>0</v>
      </c>
    </row>
    <row r="346" spans="1:16" x14ac:dyDescent="0.25">
      <c r="A346" s="8" t="s">
        <v>909</v>
      </c>
      <c r="B346" s="13"/>
      <c r="C346" s="33"/>
      <c r="D346" s="14"/>
      <c r="E346" s="14"/>
      <c r="F346" s="15"/>
      <c r="G346" s="14"/>
      <c r="H346" s="14"/>
      <c r="I346" s="14"/>
      <c r="J346" s="14"/>
      <c r="K346" s="14"/>
      <c r="L346" s="14"/>
      <c r="M346" s="14"/>
      <c r="N346" s="14"/>
      <c r="O346" s="14"/>
      <c r="P346" s="14"/>
    </row>
    <row r="347" spans="1:16" x14ac:dyDescent="0.25">
      <c r="A347" s="16" t="s">
        <v>806</v>
      </c>
      <c r="B347" s="13"/>
      <c r="C347" s="33"/>
      <c r="D347" s="14"/>
      <c r="E347" s="14"/>
      <c r="F347" s="15"/>
      <c r="G347" s="14"/>
      <c r="H347" s="14"/>
      <c r="I347" s="14"/>
      <c r="J347" s="14"/>
      <c r="K347" s="14"/>
      <c r="L347" s="14"/>
      <c r="M347" s="14"/>
      <c r="N347" s="14"/>
      <c r="O347" s="14"/>
      <c r="P347" s="14"/>
    </row>
    <row r="348" spans="1:16" x14ac:dyDescent="0.25">
      <c r="A348" s="18">
        <v>44964</v>
      </c>
      <c r="B348" s="13">
        <v>44945</v>
      </c>
      <c r="C348" s="33"/>
      <c r="D348" s="14">
        <v>1400000</v>
      </c>
      <c r="E348" s="14">
        <v>22125</v>
      </c>
      <c r="F348" s="15">
        <v>0</v>
      </c>
      <c r="G348" s="14">
        <v>0</v>
      </c>
      <c r="H348" s="14">
        <v>35365</v>
      </c>
      <c r="I348" s="14">
        <v>0</v>
      </c>
      <c r="J348" s="14">
        <v>0</v>
      </c>
      <c r="K348" s="14">
        <v>57490</v>
      </c>
      <c r="L348" s="14">
        <v>22125</v>
      </c>
      <c r="M348" s="14">
        <v>0</v>
      </c>
      <c r="N348" s="14">
        <v>865</v>
      </c>
      <c r="O348" s="14">
        <v>0</v>
      </c>
      <c r="P348" s="14">
        <v>5000</v>
      </c>
    </row>
    <row r="349" spans="1:16" x14ac:dyDescent="0.25">
      <c r="A349" s="8" t="s">
        <v>725</v>
      </c>
      <c r="B349" s="13"/>
      <c r="C349" s="33"/>
      <c r="D349" s="14"/>
      <c r="E349" s="14"/>
      <c r="F349" s="15"/>
      <c r="G349" s="14"/>
      <c r="H349" s="14"/>
      <c r="I349" s="14"/>
      <c r="J349" s="14"/>
      <c r="K349" s="14"/>
      <c r="L349" s="14"/>
      <c r="M349" s="14"/>
      <c r="N349" s="14"/>
      <c r="O349" s="14"/>
      <c r="P349" s="14"/>
    </row>
    <row r="350" spans="1:16" x14ac:dyDescent="0.25">
      <c r="A350" s="16" t="s">
        <v>203</v>
      </c>
      <c r="B350" s="13"/>
      <c r="C350" s="33"/>
      <c r="D350" s="14"/>
      <c r="E350" s="14"/>
      <c r="F350" s="15"/>
      <c r="G350" s="14"/>
      <c r="H350" s="14"/>
      <c r="I350" s="14"/>
      <c r="J350" s="14"/>
      <c r="K350" s="14"/>
      <c r="L350" s="14"/>
      <c r="M350" s="14"/>
      <c r="N350" s="14"/>
      <c r="O350" s="14"/>
      <c r="P350" s="14"/>
    </row>
    <row r="351" spans="1:16" x14ac:dyDescent="0.25">
      <c r="A351" s="18">
        <v>44656</v>
      </c>
      <c r="B351" s="13">
        <v>44518</v>
      </c>
      <c r="C351" s="33"/>
      <c r="D351" s="14">
        <v>94785000</v>
      </c>
      <c r="E351" s="14">
        <v>224489</v>
      </c>
      <c r="F351" s="15">
        <v>464447</v>
      </c>
      <c r="G351" s="14">
        <v>486437</v>
      </c>
      <c r="H351" s="14">
        <v>355075</v>
      </c>
      <c r="I351" s="14">
        <v>0</v>
      </c>
      <c r="J351" s="14">
        <v>0</v>
      </c>
      <c r="K351" s="14">
        <v>1530448</v>
      </c>
      <c r="L351" s="14">
        <v>124489</v>
      </c>
      <c r="M351" s="14">
        <v>85000</v>
      </c>
      <c r="N351" s="14">
        <v>39950</v>
      </c>
      <c r="O351" s="14">
        <v>0</v>
      </c>
      <c r="P351" s="14">
        <v>185000</v>
      </c>
    </row>
    <row r="352" spans="1:16" x14ac:dyDescent="0.25">
      <c r="A352" s="8" t="s">
        <v>726</v>
      </c>
      <c r="B352" s="13"/>
      <c r="C352" s="33"/>
      <c r="D352" s="14"/>
      <c r="E352" s="14"/>
      <c r="F352" s="15"/>
      <c r="G352" s="14"/>
      <c r="H352" s="14"/>
      <c r="I352" s="14"/>
      <c r="J352" s="14"/>
      <c r="K352" s="14"/>
      <c r="L352" s="14"/>
      <c r="M352" s="14"/>
      <c r="N352" s="14"/>
      <c r="O352" s="14"/>
      <c r="P352" s="14"/>
    </row>
    <row r="353" spans="1:16" x14ac:dyDescent="0.25">
      <c r="A353" s="16" t="s">
        <v>201</v>
      </c>
      <c r="B353" s="13"/>
      <c r="C353" s="33"/>
      <c r="D353" s="14"/>
      <c r="E353" s="14"/>
      <c r="F353" s="15"/>
      <c r="G353" s="14"/>
      <c r="H353" s="14"/>
      <c r="I353" s="14"/>
      <c r="J353" s="14"/>
      <c r="K353" s="14"/>
      <c r="L353" s="14"/>
      <c r="M353" s="14"/>
      <c r="N353" s="14"/>
      <c r="O353" s="14"/>
      <c r="P353" s="14"/>
    </row>
    <row r="354" spans="1:16" x14ac:dyDescent="0.25">
      <c r="A354" s="18">
        <v>44649</v>
      </c>
      <c r="B354" s="13">
        <v>44518</v>
      </c>
      <c r="C354" s="33"/>
      <c r="D354" s="14">
        <v>180780000</v>
      </c>
      <c r="E354" s="14">
        <v>331485</v>
      </c>
      <c r="F354" s="15">
        <v>885822</v>
      </c>
      <c r="G354" s="14">
        <v>834904</v>
      </c>
      <c r="H354" s="14">
        <v>605073</v>
      </c>
      <c r="I354" s="14">
        <v>0</v>
      </c>
      <c r="J354" s="14">
        <v>0</v>
      </c>
      <c r="K354" s="14">
        <v>2657284</v>
      </c>
      <c r="L354" s="14">
        <v>191485</v>
      </c>
      <c r="M354" s="14">
        <v>125000</v>
      </c>
      <c r="N354" s="14">
        <v>70048</v>
      </c>
      <c r="O354" s="14">
        <v>0</v>
      </c>
      <c r="P354" s="14">
        <v>350000</v>
      </c>
    </row>
    <row r="355" spans="1:16" x14ac:dyDescent="0.25">
      <c r="A355" s="8" t="s">
        <v>1102</v>
      </c>
      <c r="B355" s="13"/>
      <c r="C355" s="33"/>
      <c r="D355" s="14"/>
      <c r="E355" s="14"/>
      <c r="F355" s="15"/>
      <c r="G355" s="14"/>
      <c r="H355" s="14"/>
      <c r="I355" s="14"/>
      <c r="J355" s="14"/>
      <c r="K355" s="14"/>
      <c r="L355" s="14"/>
      <c r="M355" s="14"/>
      <c r="N355" s="14"/>
      <c r="O355" s="14"/>
      <c r="P355" s="14"/>
    </row>
    <row r="356" spans="1:16" x14ac:dyDescent="0.25">
      <c r="A356" s="16" t="s">
        <v>1101</v>
      </c>
      <c r="B356" s="13"/>
      <c r="C356" s="33"/>
      <c r="D356" s="14"/>
      <c r="E356" s="14"/>
      <c r="F356" s="15"/>
      <c r="G356" s="14"/>
      <c r="H356" s="14"/>
      <c r="I356" s="14"/>
      <c r="J356" s="14"/>
      <c r="K356" s="14"/>
      <c r="L356" s="14"/>
      <c r="M356" s="14"/>
      <c r="N356" s="14"/>
      <c r="O356" s="14"/>
      <c r="P356" s="14"/>
    </row>
    <row r="357" spans="1:16" x14ac:dyDescent="0.25">
      <c r="A357" s="18">
        <v>45281</v>
      </c>
      <c r="B357" s="13">
        <v>45127</v>
      </c>
      <c r="C357" s="33"/>
      <c r="D357" s="14">
        <v>20000000</v>
      </c>
      <c r="E357" s="14">
        <v>127400</v>
      </c>
      <c r="F357" s="15">
        <v>210000</v>
      </c>
      <c r="G357" s="14">
        <v>0</v>
      </c>
      <c r="H357" s="14">
        <v>98375</v>
      </c>
      <c r="I357" s="14">
        <v>0</v>
      </c>
      <c r="J357" s="14">
        <v>0</v>
      </c>
      <c r="K357" s="14">
        <v>435775</v>
      </c>
      <c r="L357" s="14">
        <v>65900</v>
      </c>
      <c r="M357" s="14">
        <v>46500</v>
      </c>
      <c r="N357" s="14">
        <v>10775</v>
      </c>
      <c r="O357" s="14">
        <v>0</v>
      </c>
      <c r="P357" s="14">
        <v>46500</v>
      </c>
    </row>
    <row r="358" spans="1:16" x14ac:dyDescent="0.25">
      <c r="A358" s="8" t="s">
        <v>694</v>
      </c>
      <c r="B358" s="13"/>
      <c r="C358" s="33"/>
      <c r="D358" s="14"/>
      <c r="E358" s="14"/>
      <c r="F358" s="15"/>
      <c r="G358" s="14"/>
      <c r="H358" s="14"/>
      <c r="I358" s="14"/>
      <c r="J358" s="14"/>
      <c r="K358" s="14"/>
      <c r="L358" s="14"/>
      <c r="M358" s="14"/>
      <c r="N358" s="14"/>
      <c r="O358" s="14"/>
      <c r="P358" s="14"/>
    </row>
    <row r="359" spans="1:16" x14ac:dyDescent="0.25">
      <c r="A359" s="16" t="s">
        <v>494</v>
      </c>
      <c r="B359" s="13"/>
      <c r="C359" s="33"/>
      <c r="D359" s="14"/>
      <c r="E359" s="14"/>
      <c r="F359" s="15"/>
      <c r="G359" s="14"/>
      <c r="H359" s="14"/>
      <c r="I359" s="14"/>
      <c r="J359" s="14"/>
      <c r="K359" s="14"/>
      <c r="L359" s="14"/>
      <c r="M359" s="14"/>
      <c r="N359" s="14"/>
      <c r="O359" s="14"/>
      <c r="P359" s="14"/>
    </row>
    <row r="360" spans="1:16" x14ac:dyDescent="0.25">
      <c r="A360" s="18">
        <v>44623</v>
      </c>
      <c r="B360" s="13">
        <v>43972</v>
      </c>
      <c r="C360" s="33"/>
      <c r="D360" s="14">
        <v>17500000</v>
      </c>
      <c r="E360" s="14">
        <v>81025</v>
      </c>
      <c r="F360" s="15">
        <v>105000</v>
      </c>
      <c r="G360" s="14">
        <v>0</v>
      </c>
      <c r="H360" s="14">
        <v>63700</v>
      </c>
      <c r="I360" s="14">
        <v>0</v>
      </c>
      <c r="J360" s="14">
        <v>0</v>
      </c>
      <c r="K360" s="14">
        <v>249725</v>
      </c>
      <c r="L360" s="14">
        <v>61025</v>
      </c>
      <c r="M360" s="14">
        <v>0</v>
      </c>
      <c r="N360" s="14">
        <v>9525</v>
      </c>
      <c r="O360" s="14">
        <v>0</v>
      </c>
      <c r="P360" s="14">
        <v>26250</v>
      </c>
    </row>
    <row r="361" spans="1:16" x14ac:dyDescent="0.25">
      <c r="A361" s="16" t="s">
        <v>175</v>
      </c>
      <c r="B361" s="13"/>
      <c r="C361" s="33"/>
      <c r="D361" s="14"/>
      <c r="E361" s="14"/>
      <c r="F361" s="15"/>
      <c r="G361" s="14"/>
      <c r="H361" s="14"/>
      <c r="I361" s="14"/>
      <c r="J361" s="14"/>
      <c r="K361" s="14"/>
      <c r="L361" s="14"/>
      <c r="M361" s="14"/>
      <c r="N361" s="14"/>
      <c r="O361" s="14"/>
      <c r="P361" s="14"/>
    </row>
    <row r="362" spans="1:16" x14ac:dyDescent="0.25">
      <c r="A362" s="18">
        <v>44441</v>
      </c>
      <c r="B362" s="13">
        <v>44336</v>
      </c>
      <c r="C362" s="33"/>
      <c r="D362" s="14">
        <v>36625000</v>
      </c>
      <c r="E362" s="14">
        <v>106369</v>
      </c>
      <c r="F362" s="15">
        <v>219750</v>
      </c>
      <c r="G362" s="14">
        <v>0</v>
      </c>
      <c r="H362" s="14">
        <v>64356</v>
      </c>
      <c r="I362" s="14">
        <v>0</v>
      </c>
      <c r="J362" s="14">
        <v>0</v>
      </c>
      <c r="K362" s="14">
        <v>390475</v>
      </c>
      <c r="L362" s="14">
        <v>76369</v>
      </c>
      <c r="M362" s="14">
        <v>10000</v>
      </c>
      <c r="N362" s="14">
        <v>18256</v>
      </c>
      <c r="O362" s="14">
        <v>0</v>
      </c>
      <c r="P362" s="14">
        <v>0</v>
      </c>
    </row>
    <row r="363" spans="1:16" x14ac:dyDescent="0.25">
      <c r="A363" s="16" t="s">
        <v>183</v>
      </c>
      <c r="B363" s="13"/>
      <c r="C363" s="33"/>
      <c r="D363" s="14"/>
      <c r="E363" s="14"/>
      <c r="F363" s="15"/>
      <c r="G363" s="14"/>
      <c r="H363" s="14"/>
      <c r="I363" s="14"/>
      <c r="J363" s="14"/>
      <c r="K363" s="14"/>
      <c r="L363" s="14"/>
      <c r="M363" s="14"/>
      <c r="N363" s="14"/>
      <c r="O363" s="14"/>
      <c r="P363" s="14"/>
    </row>
    <row r="364" spans="1:16" x14ac:dyDescent="0.25">
      <c r="A364" s="18">
        <v>44651</v>
      </c>
      <c r="B364" s="13">
        <v>44581</v>
      </c>
      <c r="C364" s="33"/>
      <c r="D364" s="14">
        <v>150000000</v>
      </c>
      <c r="E364" s="14">
        <v>162937</v>
      </c>
      <c r="F364" s="15">
        <v>0</v>
      </c>
      <c r="G364" s="14">
        <v>0</v>
      </c>
      <c r="H364" s="14">
        <v>197340</v>
      </c>
      <c r="I364" s="14">
        <v>0</v>
      </c>
      <c r="J364" s="14">
        <v>0</v>
      </c>
      <c r="K364" s="14">
        <v>360277</v>
      </c>
      <c r="L364" s="14">
        <v>142937</v>
      </c>
      <c r="M364" s="14">
        <v>0</v>
      </c>
      <c r="N364" s="14">
        <v>59275</v>
      </c>
      <c r="O364" s="14">
        <v>0</v>
      </c>
      <c r="P364" s="14">
        <v>135000</v>
      </c>
    </row>
    <row r="365" spans="1:16" x14ac:dyDescent="0.25">
      <c r="A365" s="16" t="s">
        <v>952</v>
      </c>
      <c r="B365" s="13"/>
      <c r="C365" s="33"/>
      <c r="D365" s="14"/>
      <c r="E365" s="14"/>
      <c r="F365" s="15"/>
      <c r="G365" s="14"/>
      <c r="H365" s="14"/>
      <c r="I365" s="14"/>
      <c r="J365" s="14"/>
      <c r="K365" s="14"/>
      <c r="L365" s="14"/>
      <c r="M365" s="14"/>
      <c r="N365" s="14"/>
      <c r="O365" s="14"/>
      <c r="P365" s="14"/>
    </row>
    <row r="366" spans="1:16" x14ac:dyDescent="0.25">
      <c r="A366" s="18">
        <v>45013</v>
      </c>
      <c r="B366" s="13">
        <v>44945</v>
      </c>
      <c r="C366" s="33"/>
      <c r="D366" s="14">
        <v>4935000</v>
      </c>
      <c r="E366" s="14">
        <v>59080</v>
      </c>
      <c r="F366" s="15">
        <v>37012</v>
      </c>
      <c r="G366" s="14">
        <v>0</v>
      </c>
      <c r="H366" s="14">
        <v>38758</v>
      </c>
      <c r="I366" s="14">
        <v>0</v>
      </c>
      <c r="J366" s="14">
        <v>0</v>
      </c>
      <c r="K366" s="14">
        <v>134850</v>
      </c>
      <c r="L366" s="14">
        <v>39080</v>
      </c>
      <c r="M366" s="14">
        <v>0</v>
      </c>
      <c r="N366" s="14">
        <v>2986</v>
      </c>
      <c r="O366" s="14">
        <v>0</v>
      </c>
      <c r="P366" s="14">
        <v>15000</v>
      </c>
    </row>
    <row r="367" spans="1:16" x14ac:dyDescent="0.25">
      <c r="A367" s="8" t="s">
        <v>361</v>
      </c>
      <c r="B367" s="13"/>
      <c r="C367" s="33"/>
      <c r="D367" s="14"/>
      <c r="E367" s="14"/>
      <c r="F367" s="15"/>
      <c r="G367" s="14"/>
      <c r="H367" s="14"/>
      <c r="I367" s="14"/>
      <c r="J367" s="14"/>
      <c r="K367" s="14"/>
      <c r="L367" s="14"/>
      <c r="M367" s="14"/>
      <c r="N367" s="14"/>
      <c r="O367" s="14"/>
      <c r="P367" s="14"/>
    </row>
    <row r="368" spans="1:16" x14ac:dyDescent="0.25">
      <c r="A368" s="16" t="s">
        <v>348</v>
      </c>
      <c r="B368" s="13"/>
      <c r="C368" s="33"/>
      <c r="D368" s="14"/>
      <c r="E368" s="14"/>
      <c r="F368" s="15"/>
      <c r="G368" s="14"/>
      <c r="H368" s="14"/>
      <c r="I368" s="14"/>
      <c r="J368" s="14"/>
      <c r="K368" s="14"/>
      <c r="L368" s="14"/>
      <c r="M368" s="14"/>
      <c r="N368" s="14"/>
      <c r="O368" s="14"/>
      <c r="P368" s="14"/>
    </row>
    <row r="369" spans="1:16" x14ac:dyDescent="0.25">
      <c r="A369" s="18">
        <v>44406</v>
      </c>
      <c r="B369" s="13">
        <v>44392</v>
      </c>
      <c r="C369" s="33"/>
      <c r="D369" s="14">
        <v>6550000</v>
      </c>
      <c r="E369" s="14">
        <v>30510</v>
      </c>
      <c r="F369" s="15">
        <v>0</v>
      </c>
      <c r="G369" s="14">
        <v>0</v>
      </c>
      <c r="H369" s="14">
        <v>8378</v>
      </c>
      <c r="I369" s="14">
        <v>0</v>
      </c>
      <c r="J369" s="14">
        <v>0</v>
      </c>
      <c r="K369" s="14">
        <v>38888</v>
      </c>
      <c r="L369" s="14">
        <v>20510</v>
      </c>
      <c r="M369" s="14">
        <v>0</v>
      </c>
      <c r="N369" s="14">
        <v>3878</v>
      </c>
      <c r="O369" s="14">
        <v>0</v>
      </c>
      <c r="P369" s="14">
        <v>0</v>
      </c>
    </row>
    <row r="370" spans="1:16" x14ac:dyDescent="0.25">
      <c r="A370" s="8" t="s">
        <v>783</v>
      </c>
      <c r="B370" s="13"/>
      <c r="C370" s="33"/>
      <c r="D370" s="14"/>
      <c r="E370" s="14"/>
      <c r="F370" s="15"/>
      <c r="G370" s="14"/>
      <c r="H370" s="14"/>
      <c r="I370" s="14"/>
      <c r="J370" s="14"/>
      <c r="K370" s="14"/>
      <c r="L370" s="14"/>
      <c r="M370" s="14"/>
      <c r="N370" s="14"/>
      <c r="O370" s="14"/>
      <c r="P370" s="14"/>
    </row>
    <row r="371" spans="1:16" x14ac:dyDescent="0.25">
      <c r="A371" s="16" t="s">
        <v>214</v>
      </c>
      <c r="B371" s="13"/>
      <c r="C371" s="33"/>
      <c r="D371" s="14"/>
      <c r="E371" s="14"/>
      <c r="F371" s="15"/>
      <c r="G371" s="14"/>
      <c r="H371" s="14"/>
      <c r="I371" s="14"/>
      <c r="J371" s="14"/>
      <c r="K371" s="14"/>
      <c r="L371" s="14"/>
      <c r="M371" s="14"/>
      <c r="N371" s="14"/>
      <c r="O371" s="14"/>
      <c r="P371" s="14"/>
    </row>
    <row r="372" spans="1:16" x14ac:dyDescent="0.25">
      <c r="A372" s="18">
        <v>44510</v>
      </c>
      <c r="B372" s="13">
        <v>44490</v>
      </c>
      <c r="C372" s="33"/>
      <c r="D372" s="14">
        <v>3000000</v>
      </c>
      <c r="E372" s="14">
        <v>31736</v>
      </c>
      <c r="F372" s="15">
        <v>0</v>
      </c>
      <c r="G372" s="14">
        <v>0</v>
      </c>
      <c r="H372" s="14">
        <v>3825</v>
      </c>
      <c r="I372" s="14">
        <v>0</v>
      </c>
      <c r="J372" s="14">
        <v>0</v>
      </c>
      <c r="K372" s="14">
        <v>35561</v>
      </c>
      <c r="L372" s="14">
        <v>31736</v>
      </c>
      <c r="M372" s="14">
        <v>0</v>
      </c>
      <c r="N372" s="14">
        <v>1825</v>
      </c>
      <c r="O372" s="14">
        <v>0</v>
      </c>
      <c r="P372" s="14">
        <v>0</v>
      </c>
    </row>
    <row r="373" spans="1:16" x14ac:dyDescent="0.25">
      <c r="A373" s="16" t="s">
        <v>760</v>
      </c>
      <c r="B373" s="13"/>
      <c r="C373" s="33"/>
      <c r="D373" s="14"/>
      <c r="E373" s="14"/>
      <c r="F373" s="15"/>
      <c r="G373" s="14"/>
      <c r="H373" s="14"/>
      <c r="I373" s="14"/>
      <c r="J373" s="14"/>
      <c r="K373" s="14"/>
      <c r="L373" s="14"/>
      <c r="M373" s="14"/>
      <c r="N373" s="14"/>
      <c r="O373" s="14"/>
      <c r="P373" s="14"/>
    </row>
    <row r="374" spans="1:16" x14ac:dyDescent="0.25">
      <c r="A374" s="18">
        <v>44915</v>
      </c>
      <c r="B374" s="13">
        <v>44910</v>
      </c>
      <c r="C374" s="33"/>
      <c r="D374" s="14">
        <v>700000</v>
      </c>
      <c r="E374" s="14">
        <v>10875</v>
      </c>
      <c r="F374" s="15">
        <v>0</v>
      </c>
      <c r="G374" s="14">
        <v>0</v>
      </c>
      <c r="H374" s="14">
        <v>2445</v>
      </c>
      <c r="I374" s="14">
        <v>0</v>
      </c>
      <c r="J374" s="14">
        <v>0</v>
      </c>
      <c r="K374" s="14">
        <v>13320</v>
      </c>
      <c r="L374" s="14">
        <v>10875</v>
      </c>
      <c r="M374" s="14">
        <v>0</v>
      </c>
      <c r="N374" s="14">
        <v>445</v>
      </c>
      <c r="O374" s="14">
        <v>0</v>
      </c>
      <c r="P374" s="14">
        <v>0</v>
      </c>
    </row>
    <row r="375" spans="1:16" x14ac:dyDescent="0.25">
      <c r="A375" s="16" t="s">
        <v>982</v>
      </c>
      <c r="B375" s="13"/>
      <c r="C375" s="33"/>
      <c r="D375" s="14"/>
      <c r="E375" s="14"/>
      <c r="F375" s="15"/>
      <c r="G375" s="14"/>
      <c r="H375" s="14"/>
      <c r="I375" s="14"/>
      <c r="J375" s="14"/>
      <c r="K375" s="14"/>
      <c r="L375" s="14"/>
      <c r="M375" s="14"/>
      <c r="N375" s="14"/>
      <c r="O375" s="14"/>
      <c r="P375" s="14"/>
    </row>
    <row r="376" spans="1:16" x14ac:dyDescent="0.25">
      <c r="A376" s="18">
        <v>45141</v>
      </c>
      <c r="B376" s="13">
        <v>45127</v>
      </c>
      <c r="C376" s="33"/>
      <c r="D376" s="14">
        <v>1000000</v>
      </c>
      <c r="E376" s="14">
        <v>15327</v>
      </c>
      <c r="F376" s="15">
        <v>0</v>
      </c>
      <c r="G376" s="14">
        <v>0</v>
      </c>
      <c r="H376" s="14">
        <v>2625</v>
      </c>
      <c r="I376" s="14">
        <v>0</v>
      </c>
      <c r="J376" s="14">
        <v>0</v>
      </c>
      <c r="K376" s="14">
        <v>17952</v>
      </c>
      <c r="L376" s="14">
        <v>15327</v>
      </c>
      <c r="M376" s="14">
        <v>0</v>
      </c>
      <c r="N376" s="14">
        <v>625</v>
      </c>
      <c r="O376" s="14">
        <v>0</v>
      </c>
      <c r="P376" s="14">
        <v>0</v>
      </c>
    </row>
    <row r="377" spans="1:16" x14ac:dyDescent="0.25">
      <c r="A377" s="8" t="s">
        <v>910</v>
      </c>
      <c r="B377" s="13"/>
      <c r="C377" s="33"/>
      <c r="D377" s="14"/>
      <c r="E377" s="14"/>
      <c r="F377" s="15"/>
      <c r="G377" s="14"/>
      <c r="H377" s="14"/>
      <c r="I377" s="14"/>
      <c r="J377" s="14"/>
      <c r="K377" s="14"/>
      <c r="L377" s="14"/>
      <c r="M377" s="14"/>
      <c r="N377" s="14"/>
      <c r="O377" s="14"/>
      <c r="P377" s="14"/>
    </row>
    <row r="378" spans="1:16" x14ac:dyDescent="0.25">
      <c r="A378" s="16" t="s">
        <v>802</v>
      </c>
      <c r="B378" s="13"/>
      <c r="C378" s="33"/>
      <c r="D378" s="14"/>
      <c r="E378" s="14"/>
      <c r="F378" s="15"/>
      <c r="G378" s="14"/>
      <c r="H378" s="14"/>
      <c r="I378" s="14"/>
      <c r="J378" s="14"/>
      <c r="K378" s="14"/>
      <c r="L378" s="14"/>
      <c r="M378" s="14"/>
      <c r="N378" s="14"/>
      <c r="O378" s="14"/>
      <c r="P378" s="14"/>
    </row>
    <row r="379" spans="1:16" x14ac:dyDescent="0.25">
      <c r="A379" s="18">
        <v>44972</v>
      </c>
      <c r="B379" s="13">
        <v>44854</v>
      </c>
      <c r="C379" s="33"/>
      <c r="D379" s="14">
        <v>162985000</v>
      </c>
      <c r="E379" s="14">
        <v>199325</v>
      </c>
      <c r="F379" s="15">
        <v>937164</v>
      </c>
      <c r="G379" s="14">
        <v>0</v>
      </c>
      <c r="H379" s="14">
        <v>257703</v>
      </c>
      <c r="I379" s="14">
        <v>0</v>
      </c>
      <c r="J379" s="14">
        <v>0</v>
      </c>
      <c r="K379" s="14">
        <v>1394192</v>
      </c>
      <c r="L379" s="14">
        <v>169325</v>
      </c>
      <c r="M379" s="14">
        <v>937164</v>
      </c>
      <c r="N379" s="14">
        <v>63820</v>
      </c>
      <c r="O379" s="14">
        <v>0</v>
      </c>
      <c r="P379" s="14">
        <v>95000</v>
      </c>
    </row>
    <row r="380" spans="1:16" x14ac:dyDescent="0.25">
      <c r="A380" s="8" t="s">
        <v>410</v>
      </c>
      <c r="B380" s="13"/>
      <c r="C380" s="33"/>
      <c r="D380" s="14"/>
      <c r="E380" s="14"/>
      <c r="F380" s="15"/>
      <c r="G380" s="14"/>
      <c r="H380" s="14"/>
      <c r="I380" s="14"/>
      <c r="J380" s="14"/>
      <c r="K380" s="14"/>
      <c r="L380" s="14"/>
      <c r="M380" s="14"/>
      <c r="N380" s="14"/>
      <c r="O380" s="14"/>
      <c r="P380" s="14"/>
    </row>
    <row r="381" spans="1:16" x14ac:dyDescent="0.25">
      <c r="A381" s="16" t="s">
        <v>321</v>
      </c>
      <c r="B381" s="13"/>
      <c r="C381" s="33"/>
      <c r="D381" s="14"/>
      <c r="E381" s="14"/>
      <c r="F381" s="15"/>
      <c r="G381" s="14"/>
      <c r="H381" s="14"/>
      <c r="I381" s="14"/>
      <c r="J381" s="14"/>
      <c r="K381" s="14"/>
      <c r="L381" s="14"/>
      <c r="M381" s="14"/>
      <c r="N381" s="14"/>
      <c r="O381" s="14"/>
      <c r="P381" s="14"/>
    </row>
    <row r="382" spans="1:16" x14ac:dyDescent="0.25">
      <c r="A382" s="18">
        <v>44399</v>
      </c>
      <c r="B382" s="13">
        <v>44000</v>
      </c>
      <c r="C382" s="33"/>
      <c r="D382" s="14">
        <v>13670000</v>
      </c>
      <c r="E382" s="14">
        <v>79153</v>
      </c>
      <c r="F382" s="15">
        <v>102525</v>
      </c>
      <c r="G382" s="14">
        <v>90759</v>
      </c>
      <c r="H382" s="14">
        <v>82670</v>
      </c>
      <c r="I382" s="14">
        <v>0</v>
      </c>
      <c r="J382" s="14">
        <v>0</v>
      </c>
      <c r="K382" s="14">
        <v>355107</v>
      </c>
      <c r="L382" s="14">
        <v>59153</v>
      </c>
      <c r="M382" s="14">
        <v>0</v>
      </c>
      <c r="N382" s="14">
        <v>7610</v>
      </c>
      <c r="O382" s="14">
        <v>0</v>
      </c>
      <c r="P382" s="14">
        <v>41010</v>
      </c>
    </row>
    <row r="383" spans="1:16" x14ac:dyDescent="0.25">
      <c r="A383" s="8" t="s">
        <v>784</v>
      </c>
      <c r="B383" s="13"/>
      <c r="C383" s="33"/>
      <c r="D383" s="14"/>
      <c r="E383" s="14"/>
      <c r="F383" s="15"/>
      <c r="G383" s="14"/>
      <c r="H383" s="14"/>
      <c r="I383" s="14"/>
      <c r="J383" s="14"/>
      <c r="K383" s="14"/>
      <c r="L383" s="14"/>
      <c r="M383" s="14"/>
      <c r="N383" s="14"/>
      <c r="O383" s="14"/>
      <c r="P383" s="14"/>
    </row>
    <row r="384" spans="1:16" x14ac:dyDescent="0.25">
      <c r="A384" s="16" t="s">
        <v>753</v>
      </c>
      <c r="B384" s="13"/>
      <c r="C384" s="33"/>
      <c r="D384" s="14"/>
      <c r="E384" s="14"/>
      <c r="F384" s="15"/>
      <c r="G384" s="14"/>
      <c r="H384" s="14"/>
      <c r="I384" s="14"/>
      <c r="J384" s="14"/>
      <c r="K384" s="14"/>
      <c r="L384" s="14"/>
      <c r="M384" s="14"/>
      <c r="N384" s="14"/>
      <c r="O384" s="14"/>
      <c r="P384" s="14"/>
    </row>
    <row r="385" spans="1:16" x14ac:dyDescent="0.25">
      <c r="A385" s="18">
        <v>44896</v>
      </c>
      <c r="B385" s="13">
        <v>44882</v>
      </c>
      <c r="C385" s="33"/>
      <c r="D385" s="14">
        <v>8000000</v>
      </c>
      <c r="E385" s="14">
        <v>45825</v>
      </c>
      <c r="F385" s="15">
        <v>40000</v>
      </c>
      <c r="G385" s="14">
        <v>0</v>
      </c>
      <c r="H385" s="14">
        <v>7175</v>
      </c>
      <c r="I385" s="14">
        <v>0</v>
      </c>
      <c r="J385" s="14">
        <v>0</v>
      </c>
      <c r="K385" s="14">
        <v>93000</v>
      </c>
      <c r="L385" s="14">
        <v>45825</v>
      </c>
      <c r="M385" s="14">
        <v>40000</v>
      </c>
      <c r="N385" s="14">
        <v>4675</v>
      </c>
      <c r="O385" s="14"/>
      <c r="P385" s="14"/>
    </row>
    <row r="386" spans="1:16" x14ac:dyDescent="0.25">
      <c r="A386" s="8" t="s">
        <v>250</v>
      </c>
      <c r="B386" s="13"/>
      <c r="C386" s="33"/>
      <c r="D386" s="14"/>
      <c r="E386" s="14"/>
      <c r="F386" s="15"/>
      <c r="G386" s="14"/>
      <c r="H386" s="14"/>
      <c r="I386" s="14"/>
      <c r="J386" s="14"/>
      <c r="K386" s="14"/>
      <c r="L386" s="14"/>
      <c r="M386" s="14"/>
      <c r="N386" s="14"/>
      <c r="O386" s="14"/>
      <c r="P386" s="14"/>
    </row>
    <row r="387" spans="1:16" x14ac:dyDescent="0.25">
      <c r="A387" s="16" t="s">
        <v>205</v>
      </c>
      <c r="B387" s="13"/>
      <c r="C387" s="33"/>
      <c r="D387" s="14"/>
      <c r="E387" s="14"/>
      <c r="F387" s="15"/>
      <c r="G387" s="14"/>
      <c r="H387" s="14"/>
      <c r="I387" s="14"/>
      <c r="J387" s="14"/>
      <c r="K387" s="14"/>
      <c r="L387" s="14"/>
      <c r="M387" s="14"/>
      <c r="N387" s="14"/>
      <c r="O387" s="14"/>
      <c r="P387" s="14"/>
    </row>
    <row r="388" spans="1:16" x14ac:dyDescent="0.25">
      <c r="A388" s="18">
        <v>44518</v>
      </c>
      <c r="B388" s="13">
        <v>43972</v>
      </c>
      <c r="C388" s="33"/>
      <c r="D388" s="14">
        <v>78415000</v>
      </c>
      <c r="E388" s="14">
        <v>216713</v>
      </c>
      <c r="F388" s="15">
        <v>529301</v>
      </c>
      <c r="G388" s="14">
        <v>110957</v>
      </c>
      <c r="H388" s="14">
        <v>190259</v>
      </c>
      <c r="I388" s="14">
        <v>0</v>
      </c>
      <c r="J388" s="14">
        <v>0</v>
      </c>
      <c r="K388" s="14">
        <v>1047230</v>
      </c>
      <c r="L388" s="14">
        <v>106713</v>
      </c>
      <c r="M388" s="14">
        <v>100000</v>
      </c>
      <c r="N388" s="14">
        <v>34220</v>
      </c>
      <c r="O388" s="14">
        <v>0</v>
      </c>
      <c r="P388" s="14">
        <v>0</v>
      </c>
    </row>
    <row r="389" spans="1:16" x14ac:dyDescent="0.25">
      <c r="A389" s="16" t="s">
        <v>219</v>
      </c>
      <c r="B389" s="13"/>
      <c r="C389" s="33"/>
      <c r="D389" s="14"/>
      <c r="E389" s="14"/>
      <c r="F389" s="15"/>
      <c r="G389" s="14"/>
      <c r="H389" s="14"/>
      <c r="I389" s="14"/>
      <c r="J389" s="14"/>
      <c r="K389" s="14"/>
      <c r="L389" s="14"/>
      <c r="M389" s="14"/>
      <c r="N389" s="14"/>
      <c r="O389" s="14"/>
      <c r="P389" s="14"/>
    </row>
    <row r="390" spans="1:16" x14ac:dyDescent="0.25">
      <c r="A390" s="18">
        <v>44518</v>
      </c>
      <c r="B390" s="13">
        <v>43972</v>
      </c>
      <c r="C390" s="33"/>
      <c r="D390" s="14">
        <v>14140000</v>
      </c>
      <c r="E390" s="14">
        <v>122342</v>
      </c>
      <c r="F390" s="15">
        <v>106050</v>
      </c>
      <c r="G390" s="14">
        <v>49401</v>
      </c>
      <c r="H390" s="14">
        <v>36993</v>
      </c>
      <c r="I390" s="14">
        <v>0</v>
      </c>
      <c r="J390" s="14">
        <v>0</v>
      </c>
      <c r="K390" s="14">
        <v>314786</v>
      </c>
      <c r="L390" s="14">
        <v>57342</v>
      </c>
      <c r="M390" s="14">
        <v>55000</v>
      </c>
      <c r="N390" s="14">
        <v>7845</v>
      </c>
      <c r="O390" s="14">
        <v>0</v>
      </c>
      <c r="P390" s="14">
        <v>0</v>
      </c>
    </row>
    <row r="391" spans="1:16" x14ac:dyDescent="0.25">
      <c r="A391" s="16" t="s">
        <v>1233</v>
      </c>
      <c r="B391" s="13"/>
      <c r="C391" s="33"/>
      <c r="D391" s="14"/>
      <c r="E391" s="14"/>
      <c r="F391" s="15"/>
      <c r="G391" s="14"/>
      <c r="H391" s="14"/>
      <c r="I391" s="14"/>
      <c r="J391" s="14"/>
      <c r="K391" s="14"/>
      <c r="L391" s="14"/>
      <c r="M391" s="14"/>
      <c r="N391" s="14"/>
      <c r="O391" s="14"/>
      <c r="P391" s="14"/>
    </row>
    <row r="392" spans="1:16" x14ac:dyDescent="0.25">
      <c r="A392" s="18">
        <v>45414</v>
      </c>
      <c r="B392" s="13">
        <v>44854</v>
      </c>
      <c r="C392" s="33"/>
      <c r="D392" s="14">
        <v>25000000</v>
      </c>
      <c r="E392" s="14">
        <v>86566</v>
      </c>
      <c r="F392" s="15">
        <v>175250</v>
      </c>
      <c r="G392" s="14">
        <v>0</v>
      </c>
      <c r="H392" s="14">
        <v>89483</v>
      </c>
      <c r="I392" s="14">
        <v>0</v>
      </c>
      <c r="J392" s="14">
        <v>0</v>
      </c>
      <c r="K392" s="14">
        <v>351299</v>
      </c>
      <c r="L392" s="14">
        <v>65566</v>
      </c>
      <c r="M392" s="14">
        <v>6000</v>
      </c>
      <c r="N392" s="14">
        <v>13025</v>
      </c>
      <c r="O392" s="14">
        <v>0</v>
      </c>
      <c r="P392" s="14">
        <v>25000</v>
      </c>
    </row>
    <row r="393" spans="1:16" x14ac:dyDescent="0.25">
      <c r="A393" s="16" t="s">
        <v>1176</v>
      </c>
      <c r="B393" s="13"/>
      <c r="C393" s="33"/>
      <c r="D393" s="14"/>
      <c r="E393" s="14"/>
      <c r="F393" s="15"/>
      <c r="G393" s="14"/>
      <c r="H393" s="14"/>
      <c r="I393" s="14"/>
      <c r="J393" s="14"/>
      <c r="K393" s="14"/>
      <c r="L393" s="14"/>
      <c r="M393" s="14"/>
      <c r="N393" s="14"/>
      <c r="O393" s="14"/>
      <c r="P393" s="14"/>
    </row>
    <row r="394" spans="1:16" x14ac:dyDescent="0.25">
      <c r="A394" s="18">
        <v>45245</v>
      </c>
      <c r="B394" s="13">
        <v>45155</v>
      </c>
      <c r="C394" s="33"/>
      <c r="D394" s="14">
        <v>50000000</v>
      </c>
      <c r="E394" s="14">
        <v>172648</v>
      </c>
      <c r="F394" s="15">
        <v>337500</v>
      </c>
      <c r="G394" s="14">
        <v>115675</v>
      </c>
      <c r="H394" s="14">
        <v>277839</v>
      </c>
      <c r="I394" s="14">
        <v>0</v>
      </c>
      <c r="J394" s="14">
        <v>0</v>
      </c>
      <c r="K394" s="14">
        <v>903662</v>
      </c>
      <c r="L394" s="14">
        <v>85148</v>
      </c>
      <c r="M394" s="14">
        <v>77500</v>
      </c>
      <c r="N394" s="14">
        <v>24275</v>
      </c>
      <c r="O394" s="14">
        <v>0</v>
      </c>
      <c r="P394" s="14">
        <v>100000</v>
      </c>
    </row>
    <row r="395" spans="1:16" x14ac:dyDescent="0.25">
      <c r="A395" s="8" t="s">
        <v>1045</v>
      </c>
      <c r="B395" s="13"/>
      <c r="C395" s="33"/>
      <c r="D395" s="14"/>
      <c r="E395" s="14"/>
      <c r="F395" s="15"/>
      <c r="G395" s="14"/>
      <c r="H395" s="14"/>
      <c r="I395" s="14"/>
      <c r="J395" s="14"/>
      <c r="K395" s="14"/>
      <c r="L395" s="14"/>
      <c r="M395" s="14"/>
      <c r="N395" s="14"/>
      <c r="O395" s="14"/>
      <c r="P395" s="14"/>
    </row>
    <row r="396" spans="1:16" x14ac:dyDescent="0.25">
      <c r="A396" s="16" t="s">
        <v>956</v>
      </c>
      <c r="B396" s="13"/>
      <c r="C396" s="33"/>
      <c r="D396" s="14"/>
      <c r="E396" s="14"/>
      <c r="F396" s="15"/>
      <c r="G396" s="14"/>
      <c r="H396" s="14"/>
      <c r="I396" s="14"/>
      <c r="J396" s="14"/>
      <c r="K396" s="14"/>
      <c r="L396" s="14"/>
      <c r="M396" s="14"/>
      <c r="N396" s="14"/>
      <c r="O396" s="14"/>
      <c r="P396" s="14"/>
    </row>
    <row r="397" spans="1:16" x14ac:dyDescent="0.25">
      <c r="A397" s="18">
        <v>44476</v>
      </c>
      <c r="B397" s="13">
        <v>44490</v>
      </c>
      <c r="C397" s="33"/>
      <c r="D397" s="14">
        <v>1013000</v>
      </c>
      <c r="E397" s="14">
        <v>5000</v>
      </c>
      <c r="F397" s="15">
        <v>0</v>
      </c>
      <c r="G397" s="14">
        <v>0</v>
      </c>
      <c r="H397" s="14">
        <v>2133</v>
      </c>
      <c r="I397" s="14">
        <v>0</v>
      </c>
      <c r="J397" s="14">
        <v>0</v>
      </c>
      <c r="K397" s="14">
        <v>7133</v>
      </c>
      <c r="L397" s="14">
        <v>5000</v>
      </c>
      <c r="M397" s="14">
        <v>0</v>
      </c>
      <c r="N397" s="14">
        <v>633</v>
      </c>
      <c r="O397" s="14">
        <v>0</v>
      </c>
      <c r="P397" s="14">
        <v>0</v>
      </c>
    </row>
    <row r="398" spans="1:16" x14ac:dyDescent="0.25">
      <c r="A398" s="16" t="s">
        <v>837</v>
      </c>
      <c r="B398" s="13"/>
      <c r="C398" s="33"/>
      <c r="D398" s="14"/>
      <c r="E398" s="14"/>
      <c r="F398" s="15"/>
      <c r="G398" s="14"/>
      <c r="H398" s="14"/>
      <c r="I398" s="14"/>
      <c r="J398" s="14"/>
      <c r="K398" s="14"/>
      <c r="L398" s="14"/>
      <c r="M398" s="14"/>
      <c r="N398" s="14"/>
      <c r="O398" s="14"/>
      <c r="P398" s="14"/>
    </row>
    <row r="399" spans="1:16" x14ac:dyDescent="0.25">
      <c r="A399" s="18">
        <v>45049</v>
      </c>
      <c r="B399" s="13">
        <v>45001</v>
      </c>
      <c r="C399" s="33"/>
      <c r="D399" s="14">
        <v>3000000</v>
      </c>
      <c r="E399" s="14">
        <v>38775</v>
      </c>
      <c r="F399" s="15">
        <v>0</v>
      </c>
      <c r="G399" s="14">
        <v>0</v>
      </c>
      <c r="H399" s="14">
        <v>13325</v>
      </c>
      <c r="I399" s="14">
        <v>3500</v>
      </c>
      <c r="J399" s="14">
        <v>0</v>
      </c>
      <c r="K399" s="14">
        <v>55600</v>
      </c>
      <c r="L399" s="14">
        <v>33775</v>
      </c>
      <c r="M399" s="14">
        <v>0</v>
      </c>
      <c r="N399" s="14">
        <v>1825</v>
      </c>
      <c r="O399" s="14">
        <v>0</v>
      </c>
      <c r="P399" s="14">
        <v>9000</v>
      </c>
    </row>
    <row r="400" spans="1:16" x14ac:dyDescent="0.25">
      <c r="A400" s="8" t="s">
        <v>785</v>
      </c>
      <c r="B400" s="13"/>
      <c r="C400" s="33"/>
      <c r="D400" s="14"/>
      <c r="E400" s="14"/>
      <c r="F400" s="15"/>
      <c r="G400" s="14"/>
      <c r="H400" s="14"/>
      <c r="I400" s="14"/>
      <c r="J400" s="14"/>
      <c r="K400" s="14"/>
      <c r="L400" s="14"/>
      <c r="M400" s="14"/>
      <c r="N400" s="14"/>
      <c r="O400" s="14"/>
      <c r="P400" s="14"/>
    </row>
    <row r="401" spans="1:16" x14ac:dyDescent="0.25">
      <c r="A401" s="16" t="s">
        <v>764</v>
      </c>
      <c r="B401" s="13"/>
      <c r="C401" s="33"/>
      <c r="D401" s="14"/>
      <c r="E401" s="14"/>
      <c r="F401" s="15"/>
      <c r="G401" s="14"/>
      <c r="H401" s="14"/>
      <c r="I401" s="14"/>
      <c r="J401" s="14"/>
      <c r="K401" s="14"/>
      <c r="L401" s="14"/>
      <c r="M401" s="14"/>
      <c r="N401" s="14"/>
      <c r="O401" s="14"/>
      <c r="P401" s="14"/>
    </row>
    <row r="402" spans="1:16" x14ac:dyDescent="0.25">
      <c r="A402" s="18">
        <v>44909</v>
      </c>
      <c r="B402" s="13">
        <v>44854</v>
      </c>
      <c r="C402" s="33"/>
      <c r="D402" s="14">
        <v>9000000</v>
      </c>
      <c r="E402" s="14">
        <v>70525</v>
      </c>
      <c r="F402" s="15">
        <v>76500</v>
      </c>
      <c r="G402" s="14">
        <v>34080</v>
      </c>
      <c r="H402" s="14">
        <v>64225</v>
      </c>
      <c r="I402" s="14">
        <v>0</v>
      </c>
      <c r="J402" s="14">
        <v>0</v>
      </c>
      <c r="K402" s="14">
        <v>245330</v>
      </c>
      <c r="L402" s="14">
        <v>50525</v>
      </c>
      <c r="M402" s="14">
        <v>0</v>
      </c>
      <c r="N402" s="14">
        <v>5225</v>
      </c>
      <c r="O402" s="14">
        <v>0</v>
      </c>
      <c r="P402" s="14">
        <v>27000</v>
      </c>
    </row>
    <row r="403" spans="1:16" x14ac:dyDescent="0.25">
      <c r="A403" s="8" t="s">
        <v>452</v>
      </c>
      <c r="B403" s="13"/>
      <c r="C403" s="33"/>
      <c r="D403" s="14"/>
      <c r="E403" s="14"/>
      <c r="F403" s="15"/>
      <c r="G403" s="14"/>
      <c r="H403" s="14"/>
      <c r="I403" s="14"/>
      <c r="J403" s="14"/>
      <c r="K403" s="14"/>
      <c r="L403" s="14"/>
      <c r="M403" s="14"/>
      <c r="N403" s="14"/>
      <c r="O403" s="14"/>
      <c r="P403" s="14"/>
    </row>
    <row r="404" spans="1:16" x14ac:dyDescent="0.25">
      <c r="A404" s="16" t="s">
        <v>451</v>
      </c>
      <c r="B404" s="13"/>
      <c r="C404" s="33"/>
      <c r="D404" s="14"/>
      <c r="E404" s="14"/>
      <c r="F404" s="15"/>
      <c r="G404" s="14"/>
      <c r="H404" s="14"/>
      <c r="I404" s="14"/>
      <c r="J404" s="14"/>
      <c r="K404" s="14"/>
      <c r="L404" s="14"/>
      <c r="M404" s="14"/>
      <c r="N404" s="14"/>
      <c r="O404" s="14"/>
      <c r="P404" s="14"/>
    </row>
    <row r="405" spans="1:16" x14ac:dyDescent="0.25">
      <c r="A405" s="18">
        <v>44678</v>
      </c>
      <c r="B405" s="13">
        <v>44364</v>
      </c>
      <c r="C405" s="33"/>
      <c r="D405" s="14">
        <v>8500000</v>
      </c>
      <c r="E405" s="14">
        <v>67180</v>
      </c>
      <c r="F405" s="15">
        <v>0</v>
      </c>
      <c r="G405" s="14">
        <v>0</v>
      </c>
      <c r="H405" s="14">
        <v>35075</v>
      </c>
      <c r="I405" s="14">
        <v>0</v>
      </c>
      <c r="J405" s="14">
        <v>0</v>
      </c>
      <c r="K405" s="14">
        <v>102255</v>
      </c>
      <c r="L405" s="14">
        <v>49025</v>
      </c>
      <c r="M405" s="14">
        <v>0</v>
      </c>
      <c r="N405" s="14">
        <v>4950</v>
      </c>
      <c r="O405" s="14">
        <v>0</v>
      </c>
      <c r="P405" s="14">
        <v>27625</v>
      </c>
    </row>
    <row r="406" spans="1:16" x14ac:dyDescent="0.25">
      <c r="A406" s="8" t="s">
        <v>594</v>
      </c>
      <c r="B406" s="13"/>
      <c r="C406" s="33"/>
      <c r="D406" s="14"/>
      <c r="E406" s="14"/>
      <c r="F406" s="15"/>
      <c r="G406" s="14"/>
      <c r="H406" s="14"/>
      <c r="I406" s="14"/>
      <c r="J406" s="14"/>
      <c r="K406" s="14"/>
      <c r="L406" s="14"/>
      <c r="M406" s="14"/>
      <c r="N406" s="14"/>
      <c r="O406" s="14"/>
      <c r="P406" s="14"/>
    </row>
    <row r="407" spans="1:16" x14ac:dyDescent="0.25">
      <c r="A407" s="16" t="s">
        <v>212</v>
      </c>
      <c r="B407" s="13"/>
      <c r="C407" s="33"/>
      <c r="D407" s="14"/>
      <c r="E407" s="14"/>
      <c r="F407" s="15"/>
      <c r="G407" s="14"/>
      <c r="H407" s="14"/>
      <c r="I407" s="14"/>
      <c r="J407" s="14"/>
      <c r="K407" s="14"/>
      <c r="L407" s="14"/>
      <c r="M407" s="14"/>
      <c r="N407" s="14"/>
      <c r="O407" s="14"/>
      <c r="P407" s="14"/>
    </row>
    <row r="408" spans="1:16" x14ac:dyDescent="0.25">
      <c r="A408" s="18">
        <v>44530</v>
      </c>
      <c r="B408" s="13">
        <v>44490</v>
      </c>
      <c r="C408" s="33"/>
      <c r="D408" s="14">
        <v>5000000</v>
      </c>
      <c r="E408" s="14">
        <v>37275</v>
      </c>
      <c r="F408" s="15">
        <v>0</v>
      </c>
      <c r="G408" s="14">
        <v>0</v>
      </c>
      <c r="H408" s="14">
        <v>20775</v>
      </c>
      <c r="I408" s="14">
        <v>0</v>
      </c>
      <c r="J408" s="14">
        <v>0</v>
      </c>
      <c r="K408" s="14">
        <v>58050</v>
      </c>
      <c r="L408" s="14">
        <v>37275</v>
      </c>
      <c r="M408" s="14">
        <v>0</v>
      </c>
      <c r="N408" s="14">
        <v>3025</v>
      </c>
      <c r="O408" s="14">
        <v>0</v>
      </c>
      <c r="P408" s="14">
        <v>16250</v>
      </c>
    </row>
    <row r="409" spans="1:16" x14ac:dyDescent="0.25">
      <c r="A409" s="18">
        <v>45099</v>
      </c>
      <c r="B409" s="13">
        <v>44490</v>
      </c>
      <c r="C409" s="33">
        <v>1</v>
      </c>
      <c r="D409" s="14">
        <v>14000000</v>
      </c>
      <c r="E409" s="14">
        <v>127675</v>
      </c>
      <c r="F409" s="15">
        <v>111500</v>
      </c>
      <c r="G409" s="14">
        <v>93344</v>
      </c>
      <c r="H409" s="14">
        <v>84625</v>
      </c>
      <c r="I409" s="14">
        <v>0</v>
      </c>
      <c r="J409" s="14">
        <v>0</v>
      </c>
      <c r="K409" s="14">
        <v>417144</v>
      </c>
      <c r="L409" s="14">
        <v>100175</v>
      </c>
      <c r="M409" s="14">
        <v>7500</v>
      </c>
      <c r="N409" s="14">
        <v>10600</v>
      </c>
      <c r="O409" s="14">
        <v>0</v>
      </c>
      <c r="P409" s="14">
        <v>58250</v>
      </c>
    </row>
    <row r="410" spans="1:16" x14ac:dyDescent="0.25">
      <c r="A410" s="8" t="s">
        <v>251</v>
      </c>
      <c r="B410" s="13"/>
      <c r="C410" s="33"/>
      <c r="D410" s="14"/>
      <c r="E410" s="14"/>
      <c r="F410" s="15"/>
      <c r="G410" s="14"/>
      <c r="H410" s="14"/>
      <c r="I410" s="14"/>
      <c r="J410" s="14"/>
      <c r="K410" s="14"/>
      <c r="L410" s="14"/>
      <c r="M410" s="14"/>
      <c r="N410" s="14"/>
      <c r="O410" s="14"/>
      <c r="P410" s="14"/>
    </row>
    <row r="411" spans="1:16" x14ac:dyDescent="0.25">
      <c r="A411" s="16" t="s">
        <v>220</v>
      </c>
      <c r="B411" s="13"/>
      <c r="C411" s="33"/>
      <c r="D411" s="14"/>
      <c r="E411" s="14"/>
      <c r="F411" s="15"/>
      <c r="G411" s="14"/>
      <c r="H411" s="14"/>
      <c r="I411" s="14"/>
      <c r="J411" s="14"/>
      <c r="K411" s="14"/>
      <c r="L411" s="14"/>
      <c r="M411" s="14"/>
      <c r="N411" s="14"/>
      <c r="O411" s="14"/>
      <c r="P411" s="14"/>
    </row>
    <row r="412" spans="1:16" x14ac:dyDescent="0.25">
      <c r="A412" s="18">
        <v>44518</v>
      </c>
      <c r="B412" s="13">
        <v>43972</v>
      </c>
      <c r="C412" s="33"/>
      <c r="D412" s="14">
        <v>38755000</v>
      </c>
      <c r="E412" s="14">
        <v>156453</v>
      </c>
      <c r="F412" s="15">
        <v>271285</v>
      </c>
      <c r="G412" s="14">
        <v>66489</v>
      </c>
      <c r="H412" s="14">
        <v>87738</v>
      </c>
      <c r="I412" s="14">
        <v>0</v>
      </c>
      <c r="J412" s="14">
        <v>0</v>
      </c>
      <c r="K412" s="14">
        <v>581965</v>
      </c>
      <c r="L412" s="14">
        <v>76453</v>
      </c>
      <c r="M412" s="14">
        <v>72500</v>
      </c>
      <c r="N412" s="14">
        <v>19215</v>
      </c>
      <c r="O412" s="14">
        <v>0</v>
      </c>
      <c r="P412" s="14">
        <v>0</v>
      </c>
    </row>
    <row r="413" spans="1:16" x14ac:dyDescent="0.25">
      <c r="A413" s="8" t="s">
        <v>428</v>
      </c>
      <c r="B413" s="13"/>
      <c r="C413" s="33"/>
      <c r="D413" s="14"/>
      <c r="E413" s="14"/>
      <c r="F413" s="15"/>
      <c r="G413" s="14"/>
      <c r="H413" s="14"/>
      <c r="I413" s="14"/>
      <c r="J413" s="14"/>
      <c r="K413" s="14"/>
      <c r="L413" s="14"/>
      <c r="M413" s="14"/>
      <c r="N413" s="14"/>
      <c r="O413" s="14"/>
      <c r="P413" s="14"/>
    </row>
    <row r="414" spans="1:16" x14ac:dyDescent="0.25">
      <c r="A414" s="16" t="s">
        <v>427</v>
      </c>
      <c r="B414" s="13"/>
      <c r="C414" s="33"/>
      <c r="D414" s="14"/>
      <c r="E414" s="14"/>
      <c r="F414" s="15"/>
      <c r="G414" s="14"/>
      <c r="H414" s="14"/>
      <c r="I414" s="14"/>
      <c r="J414" s="14"/>
      <c r="K414" s="14"/>
      <c r="L414" s="14"/>
      <c r="M414" s="14"/>
      <c r="N414" s="14"/>
      <c r="O414" s="14"/>
      <c r="P414" s="14"/>
    </row>
    <row r="415" spans="1:16" x14ac:dyDescent="0.25">
      <c r="A415" s="18">
        <v>44615</v>
      </c>
      <c r="B415" s="13">
        <v>44518</v>
      </c>
      <c r="C415" s="33"/>
      <c r="D415" s="14">
        <v>9247200</v>
      </c>
      <c r="E415" s="14">
        <v>66117.2</v>
      </c>
      <c r="F415" s="15">
        <v>184944</v>
      </c>
      <c r="G415" s="14">
        <v>0</v>
      </c>
      <c r="H415" s="14">
        <v>7361</v>
      </c>
      <c r="I415" s="14">
        <v>0</v>
      </c>
      <c r="J415" s="14">
        <v>121236</v>
      </c>
      <c r="K415" s="14">
        <v>379658.2</v>
      </c>
      <c r="L415" s="14">
        <v>36117.199999999997</v>
      </c>
      <c r="M415" s="14">
        <v>0</v>
      </c>
      <c r="N415" s="14">
        <v>5361</v>
      </c>
      <c r="O415" s="14">
        <v>0</v>
      </c>
      <c r="P415" s="14">
        <v>0</v>
      </c>
    </row>
    <row r="416" spans="1:16" x14ac:dyDescent="0.25">
      <c r="A416" s="16" t="s">
        <v>867</v>
      </c>
      <c r="B416" s="13"/>
      <c r="C416" s="33"/>
      <c r="D416" s="14"/>
      <c r="E416" s="14"/>
      <c r="F416" s="15"/>
      <c r="G416" s="14"/>
      <c r="H416" s="14"/>
      <c r="I416" s="14"/>
      <c r="J416" s="14"/>
      <c r="K416" s="14"/>
      <c r="L416" s="14"/>
      <c r="M416" s="14"/>
      <c r="N416" s="14"/>
      <c r="O416" s="14"/>
      <c r="P416" s="14"/>
    </row>
    <row r="417" spans="1:16" x14ac:dyDescent="0.25">
      <c r="A417" s="18">
        <v>44742</v>
      </c>
      <c r="B417" s="13">
        <v>44700</v>
      </c>
      <c r="C417" s="33"/>
      <c r="D417" s="14">
        <v>1300000</v>
      </c>
      <c r="E417" s="14">
        <v>22500</v>
      </c>
      <c r="F417" s="15">
        <v>0</v>
      </c>
      <c r="G417" s="14">
        <v>0</v>
      </c>
      <c r="H417" s="14">
        <v>9155</v>
      </c>
      <c r="I417" s="14">
        <v>0</v>
      </c>
      <c r="J417" s="14">
        <v>0</v>
      </c>
      <c r="K417" s="14">
        <v>31655</v>
      </c>
      <c r="L417" s="14">
        <v>22500</v>
      </c>
      <c r="M417" s="14">
        <v>0</v>
      </c>
      <c r="N417" s="14">
        <v>805</v>
      </c>
      <c r="O417" s="14">
        <v>0</v>
      </c>
      <c r="P417" s="14">
        <v>5850</v>
      </c>
    </row>
    <row r="418" spans="1:16" x14ac:dyDescent="0.25">
      <c r="A418" s="8" t="s">
        <v>730</v>
      </c>
      <c r="B418" s="13"/>
      <c r="C418" s="33"/>
      <c r="D418" s="14"/>
      <c r="E418" s="14"/>
      <c r="F418" s="15"/>
      <c r="G418" s="14"/>
      <c r="H418" s="14"/>
      <c r="I418" s="14"/>
      <c r="J418" s="14"/>
      <c r="K418" s="14"/>
      <c r="L418" s="14"/>
      <c r="M418" s="14"/>
      <c r="N418" s="14"/>
      <c r="O418" s="14"/>
      <c r="P418" s="14"/>
    </row>
    <row r="419" spans="1:16" x14ac:dyDescent="0.25">
      <c r="A419" s="16" t="s">
        <v>68</v>
      </c>
      <c r="B419" s="13"/>
      <c r="C419" s="33"/>
      <c r="D419" s="14"/>
      <c r="E419" s="14"/>
      <c r="F419" s="15"/>
      <c r="G419" s="14"/>
      <c r="H419" s="14"/>
      <c r="I419" s="14"/>
      <c r="J419" s="14"/>
      <c r="K419" s="14"/>
      <c r="L419" s="14"/>
      <c r="M419" s="14"/>
      <c r="N419" s="14"/>
      <c r="O419" s="14"/>
      <c r="P419" s="14"/>
    </row>
    <row r="420" spans="1:16" x14ac:dyDescent="0.25">
      <c r="A420" s="18">
        <v>44587</v>
      </c>
      <c r="B420" s="13">
        <v>44518</v>
      </c>
      <c r="C420" s="33"/>
      <c r="D420" s="14">
        <v>1883486.64</v>
      </c>
      <c r="E420" s="14">
        <v>49251</v>
      </c>
      <c r="F420" s="15">
        <v>7500</v>
      </c>
      <c r="G420" s="14">
        <v>0</v>
      </c>
      <c r="H420" s="14">
        <v>12000</v>
      </c>
      <c r="I420" s="14">
        <v>0</v>
      </c>
      <c r="J420" s="14">
        <v>0</v>
      </c>
      <c r="K420" s="14">
        <v>68751</v>
      </c>
      <c r="L420" s="14">
        <v>24251</v>
      </c>
      <c r="M420" s="14">
        <v>20000</v>
      </c>
      <c r="N420" s="14">
        <v>0</v>
      </c>
      <c r="O420" s="14">
        <v>0</v>
      </c>
      <c r="P420" s="14">
        <v>10500</v>
      </c>
    </row>
    <row r="421" spans="1:16" x14ac:dyDescent="0.25">
      <c r="A421" s="8" t="s">
        <v>711</v>
      </c>
      <c r="B421" s="13"/>
      <c r="C421" s="33"/>
      <c r="D421" s="14"/>
      <c r="E421" s="14"/>
      <c r="F421" s="15"/>
      <c r="G421" s="14"/>
      <c r="H421" s="14"/>
      <c r="I421" s="14"/>
      <c r="J421" s="14"/>
      <c r="K421" s="14"/>
      <c r="L421" s="14"/>
      <c r="M421" s="14"/>
      <c r="N421" s="14"/>
      <c r="O421" s="14"/>
      <c r="P421" s="14"/>
    </row>
    <row r="422" spans="1:16" x14ac:dyDescent="0.25">
      <c r="A422" s="16" t="s">
        <v>366</v>
      </c>
      <c r="B422" s="13"/>
      <c r="C422" s="33"/>
      <c r="D422" s="14"/>
      <c r="E422" s="14"/>
      <c r="F422" s="15"/>
      <c r="G422" s="14"/>
      <c r="H422" s="14"/>
      <c r="I422" s="14"/>
      <c r="J422" s="14"/>
      <c r="K422" s="14"/>
      <c r="L422" s="14"/>
      <c r="M422" s="14"/>
      <c r="N422" s="14"/>
      <c r="O422" s="14"/>
      <c r="P422" s="14"/>
    </row>
    <row r="423" spans="1:16" x14ac:dyDescent="0.25">
      <c r="A423" s="18">
        <v>44406</v>
      </c>
      <c r="B423" s="13">
        <v>44364</v>
      </c>
      <c r="C423" s="33"/>
      <c r="D423" s="14">
        <v>5200000</v>
      </c>
      <c r="E423" s="14">
        <v>68875</v>
      </c>
      <c r="F423" s="15">
        <v>41600</v>
      </c>
      <c r="G423" s="14">
        <v>0</v>
      </c>
      <c r="H423" s="14">
        <v>26435</v>
      </c>
      <c r="I423" s="14">
        <v>0</v>
      </c>
      <c r="J423" s="14">
        <v>0</v>
      </c>
      <c r="K423" s="14">
        <v>136910</v>
      </c>
      <c r="L423" s="14">
        <v>37875</v>
      </c>
      <c r="M423" s="14">
        <v>31000</v>
      </c>
      <c r="N423" s="14">
        <v>3135</v>
      </c>
      <c r="O423" s="14">
        <v>0</v>
      </c>
      <c r="P423" s="14">
        <v>20800</v>
      </c>
    </row>
    <row r="424" spans="1:16" x14ac:dyDescent="0.25">
      <c r="A424" s="8" t="s">
        <v>1046</v>
      </c>
      <c r="B424" s="13"/>
      <c r="C424" s="33"/>
      <c r="D424" s="14"/>
      <c r="E424" s="14"/>
      <c r="F424" s="15"/>
      <c r="G424" s="14"/>
      <c r="H424" s="14"/>
      <c r="I424" s="14"/>
      <c r="J424" s="14"/>
      <c r="K424" s="14"/>
      <c r="L424" s="14"/>
      <c r="M424" s="14"/>
      <c r="N424" s="14"/>
      <c r="O424" s="14"/>
      <c r="P424" s="14"/>
    </row>
    <row r="425" spans="1:16" x14ac:dyDescent="0.25">
      <c r="A425" s="16" t="s">
        <v>1024</v>
      </c>
      <c r="B425" s="13"/>
      <c r="C425" s="33"/>
      <c r="D425" s="14"/>
      <c r="E425" s="14"/>
      <c r="F425" s="15"/>
      <c r="G425" s="14"/>
      <c r="H425" s="14"/>
      <c r="I425" s="14"/>
      <c r="J425" s="14"/>
      <c r="K425" s="14"/>
      <c r="L425" s="14"/>
      <c r="M425" s="14"/>
      <c r="N425" s="14"/>
      <c r="O425" s="14"/>
      <c r="P425" s="14"/>
    </row>
    <row r="426" spans="1:16" x14ac:dyDescent="0.25">
      <c r="A426" s="18">
        <v>45197</v>
      </c>
      <c r="B426" s="13">
        <v>45127</v>
      </c>
      <c r="C426" s="33"/>
      <c r="D426" s="14">
        <v>13805000</v>
      </c>
      <c r="E426" s="14">
        <v>132754</v>
      </c>
      <c r="F426" s="15">
        <v>95515</v>
      </c>
      <c r="G426" s="14">
        <v>0</v>
      </c>
      <c r="H426" s="14">
        <v>84105</v>
      </c>
      <c r="I426" s="14">
        <v>0</v>
      </c>
      <c r="J426" s="14">
        <v>0</v>
      </c>
      <c r="K426" s="14">
        <v>312374</v>
      </c>
      <c r="L426" s="14">
        <v>56254</v>
      </c>
      <c r="M426" s="14">
        <v>59000</v>
      </c>
      <c r="N426" s="14">
        <v>7678</v>
      </c>
      <c r="O426" s="14">
        <v>0</v>
      </c>
      <c r="P426" s="14">
        <v>63677</v>
      </c>
    </row>
    <row r="427" spans="1:16" x14ac:dyDescent="0.25">
      <c r="A427" s="8" t="s">
        <v>710</v>
      </c>
      <c r="B427" s="13"/>
      <c r="C427" s="33"/>
      <c r="D427" s="14"/>
      <c r="E427" s="14"/>
      <c r="F427" s="15"/>
      <c r="G427" s="14"/>
      <c r="H427" s="14"/>
      <c r="I427" s="14"/>
      <c r="J427" s="14"/>
      <c r="K427" s="14"/>
      <c r="L427" s="14"/>
      <c r="M427" s="14"/>
      <c r="N427" s="14"/>
      <c r="O427" s="14"/>
      <c r="P427" s="14"/>
    </row>
    <row r="428" spans="1:16" x14ac:dyDescent="0.25">
      <c r="A428" s="16" t="s">
        <v>365</v>
      </c>
      <c r="B428" s="13"/>
      <c r="C428" s="33"/>
      <c r="D428" s="14"/>
      <c r="E428" s="14"/>
      <c r="F428" s="15"/>
      <c r="G428" s="14"/>
      <c r="H428" s="14"/>
      <c r="I428" s="14"/>
      <c r="J428" s="14"/>
      <c r="K428" s="14"/>
      <c r="L428" s="14"/>
      <c r="M428" s="14"/>
      <c r="N428" s="14"/>
      <c r="O428" s="14"/>
      <c r="P428" s="14"/>
    </row>
    <row r="429" spans="1:16" x14ac:dyDescent="0.25">
      <c r="A429" s="18">
        <v>44406</v>
      </c>
      <c r="B429" s="13">
        <v>44364</v>
      </c>
      <c r="C429" s="33"/>
      <c r="D429" s="14">
        <v>3600000</v>
      </c>
      <c r="E429" s="14">
        <v>60575</v>
      </c>
      <c r="F429" s="15">
        <v>28800</v>
      </c>
      <c r="G429" s="14">
        <v>0</v>
      </c>
      <c r="H429" s="14">
        <v>19085</v>
      </c>
      <c r="I429" s="14">
        <v>0</v>
      </c>
      <c r="J429" s="14">
        <v>0</v>
      </c>
      <c r="K429" s="14">
        <v>108460</v>
      </c>
      <c r="L429" s="14">
        <v>60575</v>
      </c>
      <c r="M429" s="14">
        <v>27500</v>
      </c>
      <c r="N429" s="14">
        <v>2185</v>
      </c>
      <c r="O429" s="14">
        <v>0</v>
      </c>
      <c r="P429" s="14">
        <v>14400</v>
      </c>
    </row>
    <row r="430" spans="1:16" x14ac:dyDescent="0.25">
      <c r="A430" s="8" t="s">
        <v>911</v>
      </c>
      <c r="B430" s="13"/>
      <c r="C430" s="33"/>
      <c r="D430" s="14"/>
      <c r="E430" s="14"/>
      <c r="F430" s="15"/>
      <c r="G430" s="14"/>
      <c r="H430" s="14"/>
      <c r="I430" s="14"/>
      <c r="J430" s="14"/>
      <c r="K430" s="14"/>
      <c r="L430" s="14"/>
      <c r="M430" s="14"/>
      <c r="N430" s="14"/>
      <c r="O430" s="14"/>
      <c r="P430" s="14"/>
    </row>
    <row r="431" spans="1:16" x14ac:dyDescent="0.25">
      <c r="A431" s="16" t="s">
        <v>819</v>
      </c>
      <c r="B431" s="13"/>
      <c r="C431" s="33"/>
      <c r="D431" s="14"/>
      <c r="E431" s="14"/>
      <c r="F431" s="15"/>
      <c r="G431" s="14"/>
      <c r="H431" s="14"/>
      <c r="I431" s="14"/>
      <c r="J431" s="14"/>
      <c r="K431" s="14"/>
      <c r="L431" s="14"/>
      <c r="M431" s="14"/>
      <c r="N431" s="14"/>
      <c r="O431" s="14"/>
      <c r="P431" s="14"/>
    </row>
    <row r="432" spans="1:16" x14ac:dyDescent="0.25">
      <c r="A432" s="18">
        <v>44790</v>
      </c>
      <c r="B432" s="13">
        <v>44728</v>
      </c>
      <c r="C432" s="33"/>
      <c r="D432" s="14">
        <v>5000000</v>
      </c>
      <c r="E432" s="14">
        <v>5000</v>
      </c>
      <c r="F432" s="15">
        <v>0</v>
      </c>
      <c r="G432" s="14">
        <v>0</v>
      </c>
      <c r="H432" s="14">
        <v>5525</v>
      </c>
      <c r="I432" s="14">
        <v>0</v>
      </c>
      <c r="J432" s="14">
        <v>0</v>
      </c>
      <c r="K432" s="14">
        <v>10525</v>
      </c>
      <c r="L432" s="14">
        <v>5000</v>
      </c>
      <c r="M432" s="14">
        <v>0</v>
      </c>
      <c r="N432" s="14">
        <v>3025</v>
      </c>
      <c r="O432" s="14">
        <v>0</v>
      </c>
      <c r="P432" s="14">
        <v>0</v>
      </c>
    </row>
    <row r="433" spans="1:16" x14ac:dyDescent="0.25">
      <c r="A433" s="8" t="s">
        <v>733</v>
      </c>
      <c r="B433" s="13"/>
      <c r="C433" s="33"/>
      <c r="D433" s="14"/>
      <c r="E433" s="14"/>
      <c r="F433" s="15"/>
      <c r="G433" s="14"/>
      <c r="H433" s="14"/>
      <c r="I433" s="14"/>
      <c r="J433" s="14"/>
      <c r="K433" s="14"/>
      <c r="L433" s="14"/>
      <c r="M433" s="14"/>
      <c r="N433" s="14"/>
      <c r="O433" s="14"/>
      <c r="P433" s="14"/>
    </row>
    <row r="434" spans="1:16" x14ac:dyDescent="0.25">
      <c r="A434" s="16" t="s">
        <v>306</v>
      </c>
      <c r="B434" s="13"/>
      <c r="C434" s="33"/>
      <c r="D434" s="14"/>
      <c r="E434" s="14"/>
      <c r="F434" s="15"/>
      <c r="G434" s="14"/>
      <c r="H434" s="14"/>
      <c r="I434" s="14"/>
      <c r="J434" s="14"/>
      <c r="K434" s="14"/>
      <c r="L434" s="14"/>
      <c r="M434" s="14"/>
      <c r="N434" s="14"/>
      <c r="O434" s="14"/>
      <c r="P434" s="14"/>
    </row>
    <row r="435" spans="1:16" x14ac:dyDescent="0.25">
      <c r="A435" s="18">
        <v>44672</v>
      </c>
      <c r="B435" s="13">
        <v>44637</v>
      </c>
      <c r="C435" s="33"/>
      <c r="D435" s="14">
        <v>9990000</v>
      </c>
      <c r="E435" s="14">
        <v>56000</v>
      </c>
      <c r="F435" s="15">
        <v>49950</v>
      </c>
      <c r="G435" s="14">
        <v>0</v>
      </c>
      <c r="H435" s="14">
        <v>9770</v>
      </c>
      <c r="I435" s="14">
        <v>0</v>
      </c>
      <c r="J435" s="14">
        <v>0</v>
      </c>
      <c r="K435" s="14">
        <v>115720</v>
      </c>
      <c r="L435" s="14">
        <v>46000</v>
      </c>
      <c r="M435" s="14">
        <v>0</v>
      </c>
      <c r="N435" s="14">
        <v>5770</v>
      </c>
      <c r="O435" s="14">
        <v>0</v>
      </c>
      <c r="P435" s="14">
        <v>0</v>
      </c>
    </row>
    <row r="436" spans="1:16" x14ac:dyDescent="0.25">
      <c r="A436" s="8" t="s">
        <v>1047</v>
      </c>
      <c r="B436" s="13"/>
      <c r="C436" s="33"/>
      <c r="D436" s="14"/>
      <c r="E436" s="14"/>
      <c r="F436" s="15"/>
      <c r="G436" s="14"/>
      <c r="H436" s="14"/>
      <c r="I436" s="14"/>
      <c r="J436" s="14"/>
      <c r="K436" s="14"/>
      <c r="L436" s="14"/>
      <c r="M436" s="14"/>
      <c r="N436" s="14"/>
      <c r="O436" s="14"/>
      <c r="P436" s="14"/>
    </row>
    <row r="437" spans="1:16" x14ac:dyDescent="0.25">
      <c r="A437" s="16" t="s">
        <v>963</v>
      </c>
      <c r="B437" s="13"/>
      <c r="C437" s="33"/>
      <c r="D437" s="14"/>
      <c r="E437" s="14"/>
      <c r="F437" s="15"/>
      <c r="G437" s="14"/>
      <c r="H437" s="14"/>
      <c r="I437" s="14"/>
      <c r="J437" s="14"/>
      <c r="K437" s="14"/>
      <c r="L437" s="14"/>
      <c r="M437" s="14"/>
      <c r="N437" s="14"/>
      <c r="O437" s="14"/>
      <c r="P437" s="14"/>
    </row>
    <row r="438" spans="1:16" x14ac:dyDescent="0.25">
      <c r="A438" s="18">
        <v>45013</v>
      </c>
      <c r="B438" s="13">
        <v>45001</v>
      </c>
      <c r="C438" s="33"/>
      <c r="D438" s="14">
        <v>2539232</v>
      </c>
      <c r="E438" s="14">
        <v>0</v>
      </c>
      <c r="F438" s="15">
        <v>0</v>
      </c>
      <c r="G438" s="14">
        <v>0</v>
      </c>
      <c r="H438" s="14">
        <v>1574</v>
      </c>
      <c r="I438" s="14">
        <v>0</v>
      </c>
      <c r="J438" s="14">
        <v>0</v>
      </c>
      <c r="K438" s="14">
        <v>1574</v>
      </c>
      <c r="L438" s="14">
        <v>0</v>
      </c>
      <c r="M438" s="14">
        <v>0</v>
      </c>
      <c r="N438" s="14">
        <v>1574</v>
      </c>
      <c r="O438" s="14">
        <v>0</v>
      </c>
      <c r="P438" s="14">
        <v>0</v>
      </c>
    </row>
    <row r="439" spans="1:16" x14ac:dyDescent="0.25">
      <c r="A439" s="8" t="s">
        <v>777</v>
      </c>
      <c r="B439" s="13"/>
      <c r="C439" s="33"/>
      <c r="D439" s="14"/>
      <c r="E439" s="14"/>
      <c r="F439" s="15"/>
      <c r="G439" s="14"/>
      <c r="H439" s="14"/>
      <c r="I439" s="14"/>
      <c r="J439" s="14"/>
      <c r="K439" s="14"/>
      <c r="L439" s="14"/>
      <c r="M439" s="14"/>
      <c r="N439" s="14"/>
      <c r="O439" s="14"/>
      <c r="P439" s="14"/>
    </row>
    <row r="440" spans="1:16" x14ac:dyDescent="0.25">
      <c r="A440" s="16" t="s">
        <v>743</v>
      </c>
      <c r="B440" s="13"/>
      <c r="C440" s="33"/>
      <c r="D440" s="14"/>
      <c r="E440" s="14"/>
      <c r="F440" s="15"/>
      <c r="G440" s="14"/>
      <c r="H440" s="14"/>
      <c r="I440" s="14"/>
      <c r="J440" s="14"/>
      <c r="K440" s="14"/>
      <c r="L440" s="14"/>
      <c r="M440" s="14"/>
      <c r="N440" s="14"/>
      <c r="O440" s="14"/>
      <c r="P440" s="14"/>
    </row>
    <row r="441" spans="1:16" x14ac:dyDescent="0.25">
      <c r="A441" s="18">
        <v>44861</v>
      </c>
      <c r="B441" s="13">
        <v>44854</v>
      </c>
      <c r="C441" s="33"/>
      <c r="D441" s="14">
        <v>15000000</v>
      </c>
      <c r="E441" s="14">
        <v>34350</v>
      </c>
      <c r="F441" s="15">
        <v>0</v>
      </c>
      <c r="G441" s="14">
        <v>0</v>
      </c>
      <c r="H441" s="14">
        <v>10775</v>
      </c>
      <c r="I441" s="14">
        <v>0</v>
      </c>
      <c r="J441" s="14">
        <v>0</v>
      </c>
      <c r="K441" s="14">
        <v>45125</v>
      </c>
      <c r="L441" s="14">
        <v>29350</v>
      </c>
      <c r="M441" s="14">
        <v>0</v>
      </c>
      <c r="N441" s="14">
        <v>8275</v>
      </c>
      <c r="O441" s="14">
        <v>0</v>
      </c>
      <c r="P441" s="14">
        <v>0</v>
      </c>
    </row>
    <row r="442" spans="1:16" x14ac:dyDescent="0.25">
      <c r="A442" s="8" t="s">
        <v>639</v>
      </c>
      <c r="B442" s="13"/>
      <c r="C442" s="33"/>
      <c r="D442" s="14"/>
      <c r="E442" s="14"/>
      <c r="F442" s="15"/>
      <c r="G442" s="14"/>
      <c r="H442" s="14"/>
      <c r="I442" s="14"/>
      <c r="J442" s="14"/>
      <c r="K442" s="14"/>
      <c r="L442" s="14"/>
      <c r="M442" s="14"/>
      <c r="N442" s="14"/>
      <c r="O442" s="14"/>
      <c r="P442" s="14"/>
    </row>
    <row r="443" spans="1:16" x14ac:dyDescent="0.25">
      <c r="A443" s="16" t="s">
        <v>74</v>
      </c>
      <c r="B443" s="13"/>
      <c r="C443" s="33"/>
      <c r="D443" s="14"/>
      <c r="E443" s="14"/>
      <c r="F443" s="15"/>
      <c r="G443" s="14"/>
      <c r="H443" s="14"/>
      <c r="I443" s="14"/>
      <c r="J443" s="14"/>
      <c r="K443" s="14"/>
      <c r="L443" s="14"/>
      <c r="M443" s="14"/>
      <c r="N443" s="14"/>
      <c r="O443" s="14"/>
      <c r="P443" s="14"/>
    </row>
    <row r="444" spans="1:16" x14ac:dyDescent="0.25">
      <c r="A444" s="18">
        <v>44602</v>
      </c>
      <c r="B444" s="13">
        <v>44581</v>
      </c>
      <c r="C444" s="33"/>
      <c r="D444" s="14">
        <v>1575000</v>
      </c>
      <c r="E444" s="14">
        <v>51938</v>
      </c>
      <c r="F444" s="15">
        <v>10000</v>
      </c>
      <c r="G444" s="14">
        <v>0</v>
      </c>
      <c r="H444" s="14">
        <v>13000</v>
      </c>
      <c r="I444" s="14">
        <v>0</v>
      </c>
      <c r="J444" s="14">
        <v>0</v>
      </c>
      <c r="K444" s="14">
        <v>74938</v>
      </c>
      <c r="L444" s="14">
        <v>21938</v>
      </c>
      <c r="M444" s="14">
        <v>25000</v>
      </c>
      <c r="N444" s="14">
        <v>0</v>
      </c>
      <c r="O444" s="14">
        <v>0</v>
      </c>
      <c r="P444" s="14">
        <v>10500</v>
      </c>
    </row>
    <row r="445" spans="1:16" x14ac:dyDescent="0.25">
      <c r="A445" s="8" t="s">
        <v>603</v>
      </c>
      <c r="B445" s="13"/>
      <c r="C445" s="33"/>
      <c r="D445" s="14"/>
      <c r="E445" s="14"/>
      <c r="F445" s="15"/>
      <c r="G445" s="14"/>
      <c r="H445" s="14"/>
      <c r="I445" s="14"/>
      <c r="J445" s="14"/>
      <c r="K445" s="14"/>
      <c r="L445" s="14"/>
      <c r="M445" s="14"/>
      <c r="N445" s="14"/>
      <c r="O445" s="14"/>
      <c r="P445" s="14"/>
    </row>
    <row r="446" spans="1:16" x14ac:dyDescent="0.25">
      <c r="A446" s="16" t="s">
        <v>531</v>
      </c>
      <c r="B446" s="13"/>
      <c r="C446" s="33"/>
      <c r="D446" s="14"/>
      <c r="E446" s="14"/>
      <c r="F446" s="15"/>
      <c r="G446" s="14"/>
      <c r="H446" s="14"/>
      <c r="I446" s="14"/>
      <c r="J446" s="14"/>
      <c r="K446" s="14"/>
      <c r="L446" s="14"/>
      <c r="M446" s="14"/>
      <c r="N446" s="14"/>
      <c r="O446" s="14"/>
      <c r="P446" s="14"/>
    </row>
    <row r="447" spans="1:16" x14ac:dyDescent="0.25">
      <c r="A447" s="18">
        <v>44662</v>
      </c>
      <c r="B447" s="13">
        <v>44637</v>
      </c>
      <c r="C447" s="33"/>
      <c r="D447" s="14">
        <v>7500000</v>
      </c>
      <c r="E447" s="14">
        <v>64025</v>
      </c>
      <c r="F447" s="15">
        <v>0</v>
      </c>
      <c r="G447" s="14">
        <v>0</v>
      </c>
      <c r="H447" s="14">
        <v>31650</v>
      </c>
      <c r="I447" s="14">
        <v>0</v>
      </c>
      <c r="J447" s="14">
        <v>0</v>
      </c>
      <c r="K447" s="14">
        <v>95675</v>
      </c>
      <c r="L447" s="14">
        <v>49025</v>
      </c>
      <c r="M447" s="14">
        <v>15000</v>
      </c>
      <c r="N447" s="14">
        <v>4400</v>
      </c>
      <c r="O447" s="14">
        <v>0</v>
      </c>
      <c r="P447" s="14">
        <v>26250</v>
      </c>
    </row>
    <row r="448" spans="1:16" x14ac:dyDescent="0.25">
      <c r="A448" s="8" t="s">
        <v>1190</v>
      </c>
      <c r="B448" s="13"/>
      <c r="C448" s="33"/>
      <c r="D448" s="14"/>
      <c r="E448" s="14"/>
      <c r="F448" s="15"/>
      <c r="G448" s="14"/>
      <c r="H448" s="14"/>
      <c r="I448" s="14"/>
      <c r="J448" s="14"/>
      <c r="K448" s="14"/>
      <c r="L448" s="14"/>
      <c r="M448" s="14"/>
      <c r="N448" s="14"/>
      <c r="O448" s="14"/>
      <c r="P448" s="14"/>
    </row>
    <row r="449" spans="1:16" x14ac:dyDescent="0.25">
      <c r="A449" s="16" t="s">
        <v>1093</v>
      </c>
      <c r="B449" s="13"/>
      <c r="C449" s="33"/>
      <c r="D449" s="14"/>
      <c r="E449" s="14"/>
      <c r="F449" s="15"/>
      <c r="G449" s="14"/>
      <c r="H449" s="14"/>
      <c r="I449" s="14"/>
      <c r="J449" s="14"/>
      <c r="K449" s="14"/>
      <c r="L449" s="14"/>
      <c r="M449" s="14"/>
      <c r="N449" s="14"/>
      <c r="O449" s="14"/>
      <c r="P449" s="14"/>
    </row>
    <row r="450" spans="1:16" x14ac:dyDescent="0.25">
      <c r="A450" s="18">
        <v>45279</v>
      </c>
      <c r="B450" s="13">
        <v>45218</v>
      </c>
      <c r="C450" s="33"/>
      <c r="D450" s="14">
        <v>750000</v>
      </c>
      <c r="E450" s="14">
        <v>12750</v>
      </c>
      <c r="F450" s="15">
        <v>0</v>
      </c>
      <c r="G450" s="14">
        <v>0</v>
      </c>
      <c r="H450" s="14">
        <v>1225</v>
      </c>
      <c r="I450" s="14">
        <v>0</v>
      </c>
      <c r="J450" s="14">
        <v>0</v>
      </c>
      <c r="K450" s="14">
        <v>13975</v>
      </c>
      <c r="L450" s="14">
        <v>11250</v>
      </c>
      <c r="M450" s="14"/>
      <c r="N450" s="14">
        <v>475</v>
      </c>
      <c r="O450" s="14"/>
      <c r="P450" s="14">
        <v>0</v>
      </c>
    </row>
    <row r="451" spans="1:16" x14ac:dyDescent="0.25">
      <c r="A451" s="8" t="s">
        <v>675</v>
      </c>
      <c r="B451" s="13"/>
      <c r="C451" s="33"/>
      <c r="D451" s="14"/>
      <c r="E451" s="14"/>
      <c r="F451" s="15"/>
      <c r="G451" s="14"/>
      <c r="H451" s="14"/>
      <c r="I451" s="14"/>
      <c r="J451" s="14"/>
      <c r="K451" s="14"/>
      <c r="L451" s="14"/>
      <c r="M451" s="14"/>
      <c r="N451" s="14"/>
      <c r="O451" s="14"/>
      <c r="P451" s="14"/>
    </row>
    <row r="452" spans="1:16" x14ac:dyDescent="0.25">
      <c r="A452" s="16" t="s">
        <v>153</v>
      </c>
      <c r="B452" s="13"/>
      <c r="C452" s="33"/>
      <c r="D452" s="14"/>
      <c r="E452" s="14"/>
      <c r="F452" s="15"/>
      <c r="G452" s="14"/>
      <c r="H452" s="14"/>
      <c r="I452" s="14"/>
      <c r="J452" s="14"/>
      <c r="K452" s="14"/>
      <c r="L452" s="14"/>
      <c r="M452" s="14"/>
      <c r="N452" s="14"/>
      <c r="O452" s="14"/>
      <c r="P452" s="14"/>
    </row>
    <row r="453" spans="1:16" x14ac:dyDescent="0.25">
      <c r="A453" s="18">
        <v>44559</v>
      </c>
      <c r="B453" s="13">
        <v>44518</v>
      </c>
      <c r="C453" s="33"/>
      <c r="D453" s="14">
        <v>324000000</v>
      </c>
      <c r="E453" s="14">
        <v>200000</v>
      </c>
      <c r="F453" s="15">
        <v>200044</v>
      </c>
      <c r="G453" s="14">
        <v>0</v>
      </c>
      <c r="H453" s="14">
        <v>497573</v>
      </c>
      <c r="I453" s="14">
        <v>0</v>
      </c>
      <c r="J453" s="14">
        <v>0</v>
      </c>
      <c r="K453" s="14">
        <v>897617</v>
      </c>
      <c r="L453" s="14">
        <v>75000</v>
      </c>
      <c r="M453" s="14">
        <v>100000</v>
      </c>
      <c r="N453" s="14">
        <v>306100</v>
      </c>
      <c r="O453" s="14">
        <v>162000</v>
      </c>
      <c r="P453" s="14">
        <v>0</v>
      </c>
    </row>
    <row r="454" spans="1:16" x14ac:dyDescent="0.25">
      <c r="A454" s="8" t="s">
        <v>485</v>
      </c>
      <c r="B454" s="13"/>
      <c r="C454" s="33"/>
      <c r="D454" s="14"/>
      <c r="E454" s="14"/>
      <c r="F454" s="15"/>
      <c r="G454" s="14"/>
      <c r="H454" s="14"/>
      <c r="I454" s="14"/>
      <c r="J454" s="14"/>
      <c r="K454" s="14"/>
      <c r="L454" s="14"/>
      <c r="M454" s="14"/>
      <c r="N454" s="14"/>
      <c r="O454" s="14"/>
      <c r="P454" s="14"/>
    </row>
    <row r="455" spans="1:16" x14ac:dyDescent="0.25">
      <c r="A455" s="16" t="s">
        <v>483</v>
      </c>
      <c r="B455" s="13"/>
      <c r="C455" s="33"/>
      <c r="D455" s="14"/>
      <c r="E455" s="14"/>
      <c r="F455" s="15"/>
      <c r="G455" s="14"/>
      <c r="H455" s="14"/>
      <c r="I455" s="14"/>
      <c r="J455" s="14"/>
      <c r="K455" s="14"/>
      <c r="L455" s="14"/>
      <c r="M455" s="14"/>
      <c r="N455" s="14"/>
      <c r="O455" s="14"/>
      <c r="P455" s="14"/>
    </row>
    <row r="456" spans="1:16" x14ac:dyDescent="0.25">
      <c r="A456" s="18">
        <v>44727</v>
      </c>
      <c r="B456" s="13">
        <v>44336</v>
      </c>
      <c r="C456" s="33"/>
      <c r="D456" s="14">
        <v>5000000</v>
      </c>
      <c r="E456" s="14">
        <v>33948</v>
      </c>
      <c r="F456" s="15">
        <v>0</v>
      </c>
      <c r="G456" s="14">
        <v>0</v>
      </c>
      <c r="H456" s="14">
        <v>5775</v>
      </c>
      <c r="I456" s="14">
        <v>317500</v>
      </c>
      <c r="J456" s="14">
        <v>0</v>
      </c>
      <c r="K456" s="14">
        <v>357223</v>
      </c>
      <c r="L456" s="14">
        <v>33948</v>
      </c>
      <c r="M456" s="14">
        <v>0</v>
      </c>
      <c r="N456" s="14">
        <v>3025</v>
      </c>
      <c r="O456" s="14">
        <v>0</v>
      </c>
      <c r="P456" s="14">
        <v>0</v>
      </c>
    </row>
    <row r="457" spans="1:16" x14ac:dyDescent="0.25">
      <c r="A457" s="8" t="s">
        <v>912</v>
      </c>
      <c r="B457" s="13"/>
      <c r="C457" s="33"/>
      <c r="D457" s="14"/>
      <c r="E457" s="14"/>
      <c r="F457" s="15"/>
      <c r="G457" s="14"/>
      <c r="H457" s="14"/>
      <c r="I457" s="14"/>
      <c r="J457" s="14"/>
      <c r="K457" s="14"/>
      <c r="L457" s="14"/>
      <c r="M457" s="14"/>
      <c r="N457" s="14"/>
      <c r="O457" s="14"/>
      <c r="P457" s="14"/>
    </row>
    <row r="458" spans="1:16" x14ac:dyDescent="0.25">
      <c r="A458" s="16" t="s">
        <v>862</v>
      </c>
      <c r="B458" s="13"/>
      <c r="C458" s="33"/>
      <c r="D458" s="14"/>
      <c r="E458" s="14"/>
      <c r="F458" s="15"/>
      <c r="G458" s="14"/>
      <c r="H458" s="14"/>
      <c r="I458" s="14"/>
      <c r="J458" s="14"/>
      <c r="K458" s="14"/>
      <c r="L458" s="14"/>
      <c r="M458" s="14"/>
      <c r="N458" s="14"/>
      <c r="O458" s="14"/>
      <c r="P458" s="14"/>
    </row>
    <row r="459" spans="1:16" x14ac:dyDescent="0.25">
      <c r="A459" s="18">
        <v>45078</v>
      </c>
      <c r="B459" s="13">
        <v>45001</v>
      </c>
      <c r="C459" s="33"/>
      <c r="D459" s="14">
        <v>2000000</v>
      </c>
      <c r="E459" s="14">
        <v>25821</v>
      </c>
      <c r="F459" s="15">
        <v>0</v>
      </c>
      <c r="G459" s="14">
        <v>0</v>
      </c>
      <c r="H459" s="14">
        <v>4725</v>
      </c>
      <c r="I459" s="14">
        <v>200</v>
      </c>
      <c r="J459" s="14">
        <v>0</v>
      </c>
      <c r="K459" s="14">
        <v>30746</v>
      </c>
      <c r="L459" s="14">
        <v>25821</v>
      </c>
      <c r="M459" s="14">
        <v>0</v>
      </c>
      <c r="N459" s="14">
        <v>1225</v>
      </c>
      <c r="O459" s="14">
        <v>0</v>
      </c>
      <c r="P459" s="14">
        <v>0</v>
      </c>
    </row>
    <row r="460" spans="1:16" x14ac:dyDescent="0.25">
      <c r="A460" s="8" t="s">
        <v>1048</v>
      </c>
      <c r="B460" s="13"/>
      <c r="C460" s="33"/>
      <c r="D460" s="14"/>
      <c r="E460" s="14"/>
      <c r="F460" s="15"/>
      <c r="G460" s="14"/>
      <c r="H460" s="14"/>
      <c r="I460" s="14"/>
      <c r="J460" s="14"/>
      <c r="K460" s="14"/>
      <c r="L460" s="14"/>
      <c r="M460" s="14"/>
      <c r="N460" s="14"/>
      <c r="O460" s="14"/>
      <c r="P460" s="14"/>
    </row>
    <row r="461" spans="1:16" x14ac:dyDescent="0.25">
      <c r="A461" s="16" t="s">
        <v>981</v>
      </c>
      <c r="B461" s="13"/>
      <c r="C461" s="33"/>
      <c r="D461" s="14"/>
      <c r="E461" s="14"/>
      <c r="F461" s="15"/>
      <c r="G461" s="14"/>
      <c r="H461" s="14"/>
      <c r="I461" s="14"/>
      <c r="J461" s="14"/>
      <c r="K461" s="14"/>
      <c r="L461" s="14"/>
      <c r="M461" s="14"/>
      <c r="N461" s="14"/>
      <c r="O461" s="14"/>
      <c r="P461" s="14"/>
    </row>
    <row r="462" spans="1:16" x14ac:dyDescent="0.25">
      <c r="A462" s="18">
        <v>45160</v>
      </c>
      <c r="B462" s="13">
        <v>45091</v>
      </c>
      <c r="C462" s="33"/>
      <c r="D462" s="14">
        <v>950000</v>
      </c>
      <c r="E462" s="14">
        <v>15695</v>
      </c>
      <c r="F462" s="15">
        <v>0</v>
      </c>
      <c r="G462" s="14">
        <v>0</v>
      </c>
      <c r="H462" s="14">
        <v>3095</v>
      </c>
      <c r="I462" s="14">
        <v>0</v>
      </c>
      <c r="J462" s="14">
        <v>0</v>
      </c>
      <c r="K462" s="14">
        <v>18790</v>
      </c>
      <c r="L462" s="14">
        <v>15695</v>
      </c>
      <c r="M462" s="14">
        <v>0</v>
      </c>
      <c r="N462" s="14">
        <v>595</v>
      </c>
      <c r="O462" s="14">
        <v>0</v>
      </c>
      <c r="P462" s="14">
        <v>0</v>
      </c>
    </row>
    <row r="463" spans="1:16" x14ac:dyDescent="0.25">
      <c r="A463" s="8" t="s">
        <v>1198</v>
      </c>
      <c r="B463" s="13"/>
      <c r="C463" s="33"/>
      <c r="D463" s="14"/>
      <c r="E463" s="14"/>
      <c r="F463" s="15"/>
      <c r="G463" s="14"/>
      <c r="H463" s="14"/>
      <c r="I463" s="14"/>
      <c r="J463" s="14"/>
      <c r="K463" s="14"/>
      <c r="L463" s="14"/>
      <c r="M463" s="14"/>
      <c r="N463" s="14"/>
      <c r="O463" s="14"/>
      <c r="P463" s="14"/>
    </row>
    <row r="464" spans="1:16" x14ac:dyDescent="0.25">
      <c r="A464" s="16" t="s">
        <v>1160</v>
      </c>
      <c r="B464" s="13"/>
      <c r="C464" s="33"/>
      <c r="D464" s="14"/>
      <c r="E464" s="14"/>
      <c r="F464" s="15"/>
      <c r="G464" s="14"/>
      <c r="H464" s="14"/>
      <c r="I464" s="14"/>
      <c r="J464" s="14"/>
      <c r="K464" s="14"/>
      <c r="L464" s="14"/>
      <c r="M464" s="14"/>
      <c r="N464" s="14"/>
      <c r="O464" s="14"/>
      <c r="P464" s="14"/>
    </row>
    <row r="465" spans="1:16" x14ac:dyDescent="0.25">
      <c r="A465" s="18">
        <v>45176</v>
      </c>
      <c r="B465" s="13">
        <v>44973</v>
      </c>
      <c r="C465" s="33"/>
      <c r="D465" s="14">
        <v>10000000</v>
      </c>
      <c r="E465" s="14">
        <v>78475</v>
      </c>
      <c r="F465" s="15">
        <v>70000</v>
      </c>
      <c r="G465" s="14">
        <v>0</v>
      </c>
      <c r="H465" s="14">
        <v>45225</v>
      </c>
      <c r="I465" s="14">
        <v>0</v>
      </c>
      <c r="J465" s="14">
        <v>0</v>
      </c>
      <c r="K465" s="14">
        <v>193700</v>
      </c>
      <c r="L465" s="14">
        <v>53153</v>
      </c>
      <c r="M465" s="14">
        <v>0</v>
      </c>
      <c r="N465" s="14">
        <v>5775</v>
      </c>
      <c r="O465" s="14">
        <v>0</v>
      </c>
      <c r="P465" s="14">
        <v>10000</v>
      </c>
    </row>
    <row r="466" spans="1:16" x14ac:dyDescent="0.25">
      <c r="A466" s="8" t="s">
        <v>1292</v>
      </c>
      <c r="B466" s="13"/>
      <c r="C466" s="33"/>
      <c r="D466" s="14"/>
      <c r="E466" s="14"/>
      <c r="F466" s="15"/>
      <c r="G466" s="14"/>
      <c r="H466" s="14"/>
      <c r="I466" s="14"/>
      <c r="J466" s="14"/>
      <c r="K466" s="14"/>
      <c r="L466" s="14"/>
      <c r="M466" s="14"/>
      <c r="N466" s="14"/>
      <c r="O466" s="14"/>
      <c r="P466" s="14"/>
    </row>
    <row r="467" spans="1:16" x14ac:dyDescent="0.25">
      <c r="A467" s="16" t="s">
        <v>1266</v>
      </c>
      <c r="B467" s="13"/>
      <c r="C467" s="33"/>
      <c r="D467" s="14"/>
      <c r="E467" s="14"/>
      <c r="F467" s="15"/>
      <c r="G467" s="14"/>
      <c r="H467" s="14"/>
      <c r="I467" s="14"/>
      <c r="J467" s="14"/>
      <c r="K467" s="14"/>
      <c r="L467" s="14"/>
      <c r="M467" s="14"/>
      <c r="N467" s="14"/>
      <c r="O467" s="14"/>
      <c r="P467" s="14"/>
    </row>
    <row r="468" spans="1:16" x14ac:dyDescent="0.25">
      <c r="A468" s="18">
        <v>45463</v>
      </c>
      <c r="B468" s="13">
        <v>45428</v>
      </c>
      <c r="C468" s="33"/>
      <c r="D468" s="14">
        <v>547000</v>
      </c>
      <c r="E468" s="14">
        <v>9788</v>
      </c>
      <c r="F468" s="15">
        <v>0</v>
      </c>
      <c r="G468" s="14">
        <v>0</v>
      </c>
      <c r="H468" s="14">
        <v>2853</v>
      </c>
      <c r="I468" s="14">
        <v>0</v>
      </c>
      <c r="J468" s="14">
        <v>0</v>
      </c>
      <c r="K468" s="14">
        <v>12641</v>
      </c>
      <c r="L468" s="14">
        <v>9788</v>
      </c>
      <c r="M468" s="14">
        <v>0</v>
      </c>
      <c r="N468" s="14">
        <v>353</v>
      </c>
      <c r="O468" s="14">
        <v>0</v>
      </c>
      <c r="P468" s="14">
        <v>0</v>
      </c>
    </row>
    <row r="469" spans="1:16" x14ac:dyDescent="0.25">
      <c r="A469" s="8" t="s">
        <v>559</v>
      </c>
      <c r="B469" s="13"/>
      <c r="C469" s="33"/>
      <c r="D469" s="14"/>
      <c r="E469" s="14"/>
      <c r="F469" s="15"/>
      <c r="G469" s="14"/>
      <c r="H469" s="14"/>
      <c r="I469" s="14"/>
      <c r="J469" s="14"/>
      <c r="K469" s="14"/>
      <c r="L469" s="14"/>
      <c r="M469" s="14"/>
      <c r="N469" s="14"/>
      <c r="O469" s="14"/>
      <c r="P469" s="14"/>
    </row>
    <row r="470" spans="1:16" x14ac:dyDescent="0.25">
      <c r="A470" s="16" t="s">
        <v>545</v>
      </c>
      <c r="B470" s="13"/>
      <c r="C470" s="33"/>
      <c r="D470" s="14"/>
      <c r="E470" s="14"/>
      <c r="F470" s="15"/>
      <c r="G470" s="14"/>
      <c r="H470" s="14"/>
      <c r="I470" s="14"/>
      <c r="J470" s="14"/>
      <c r="K470" s="14"/>
      <c r="L470" s="14"/>
      <c r="M470" s="14"/>
      <c r="N470" s="14"/>
      <c r="O470" s="14"/>
      <c r="P470" s="14"/>
    </row>
    <row r="471" spans="1:16" x14ac:dyDescent="0.25">
      <c r="A471" s="18">
        <v>44539</v>
      </c>
      <c r="B471" s="13">
        <v>44855</v>
      </c>
      <c r="C471" s="33"/>
      <c r="D471" s="14">
        <v>23760000</v>
      </c>
      <c r="E471" s="14">
        <v>116150</v>
      </c>
      <c r="F471" s="15">
        <v>115236</v>
      </c>
      <c r="G471" s="14">
        <v>0</v>
      </c>
      <c r="H471" s="14">
        <v>42610</v>
      </c>
      <c r="I471" s="14">
        <v>0</v>
      </c>
      <c r="J471" s="14">
        <v>0</v>
      </c>
      <c r="K471" s="14">
        <v>273996</v>
      </c>
      <c r="L471" s="14">
        <v>71150</v>
      </c>
      <c r="M471" s="14">
        <v>0</v>
      </c>
      <c r="N471" s="14">
        <v>12467</v>
      </c>
      <c r="O471" s="14">
        <v>0</v>
      </c>
      <c r="P471" s="14">
        <v>23760</v>
      </c>
    </row>
    <row r="472" spans="1:16" x14ac:dyDescent="0.25">
      <c r="A472" s="8" t="s">
        <v>590</v>
      </c>
      <c r="B472" s="13"/>
      <c r="C472" s="33"/>
      <c r="D472" s="14"/>
      <c r="E472" s="14"/>
      <c r="F472" s="15"/>
      <c r="G472" s="14"/>
      <c r="H472" s="14"/>
      <c r="I472" s="14"/>
      <c r="J472" s="14"/>
      <c r="K472" s="14"/>
      <c r="L472" s="14"/>
      <c r="M472" s="14"/>
      <c r="N472" s="14"/>
      <c r="O472" s="14"/>
      <c r="P472" s="14"/>
    </row>
    <row r="473" spans="1:16" x14ac:dyDescent="0.25">
      <c r="A473" s="16" t="s">
        <v>80</v>
      </c>
      <c r="B473" s="13"/>
      <c r="C473" s="33"/>
      <c r="D473" s="14"/>
      <c r="E473" s="14"/>
      <c r="F473" s="15"/>
      <c r="G473" s="14"/>
      <c r="H473" s="14"/>
      <c r="I473" s="14"/>
      <c r="J473" s="14"/>
      <c r="K473" s="14"/>
      <c r="L473" s="14"/>
      <c r="M473" s="14"/>
      <c r="N473" s="14"/>
      <c r="O473" s="14"/>
      <c r="P473" s="14"/>
    </row>
    <row r="474" spans="1:16" x14ac:dyDescent="0.25">
      <c r="A474" s="18">
        <v>44609</v>
      </c>
      <c r="B474" s="13">
        <v>44581</v>
      </c>
      <c r="C474" s="33"/>
      <c r="D474" s="14">
        <v>18015000</v>
      </c>
      <c r="E474" s="14">
        <v>59411</v>
      </c>
      <c r="F474" s="15">
        <v>62000</v>
      </c>
      <c r="G474" s="14">
        <v>0</v>
      </c>
      <c r="H474" s="14">
        <v>28176</v>
      </c>
      <c r="I474" s="14">
        <v>0</v>
      </c>
      <c r="J474" s="14">
        <v>0</v>
      </c>
      <c r="K474" s="14">
        <v>149587</v>
      </c>
      <c r="L474" s="14">
        <v>59411</v>
      </c>
      <c r="M474" s="14">
        <v>0</v>
      </c>
      <c r="N474" s="14">
        <v>9782</v>
      </c>
      <c r="O474" s="14">
        <v>0</v>
      </c>
      <c r="P474" s="14">
        <v>18015</v>
      </c>
    </row>
    <row r="475" spans="1:16" x14ac:dyDescent="0.25">
      <c r="A475" s="8" t="s">
        <v>913</v>
      </c>
      <c r="B475" s="13"/>
      <c r="C475" s="33"/>
      <c r="D475" s="14"/>
      <c r="E475" s="14"/>
      <c r="F475" s="15"/>
      <c r="G475" s="14"/>
      <c r="H475" s="14"/>
      <c r="I475" s="14"/>
      <c r="J475" s="14"/>
      <c r="K475" s="14"/>
      <c r="L475" s="14"/>
      <c r="M475" s="14"/>
      <c r="N475" s="14"/>
      <c r="O475" s="14"/>
      <c r="P475" s="14"/>
    </row>
    <row r="476" spans="1:16" x14ac:dyDescent="0.25">
      <c r="A476" s="16" t="s">
        <v>841</v>
      </c>
      <c r="B476" s="13"/>
      <c r="C476" s="33"/>
      <c r="D476" s="14"/>
      <c r="E476" s="14"/>
      <c r="F476" s="15"/>
      <c r="G476" s="14"/>
      <c r="H476" s="14"/>
      <c r="I476" s="14"/>
      <c r="J476" s="14"/>
      <c r="K476" s="14"/>
      <c r="L476" s="14"/>
      <c r="M476" s="14"/>
      <c r="N476" s="14"/>
      <c r="O476" s="14"/>
      <c r="P476" s="14"/>
    </row>
    <row r="477" spans="1:16" x14ac:dyDescent="0.25">
      <c r="A477" s="18">
        <v>45014</v>
      </c>
      <c r="B477" s="13">
        <v>44945</v>
      </c>
      <c r="C477" s="33"/>
      <c r="D477" s="14">
        <v>1775000</v>
      </c>
      <c r="E477" s="14">
        <v>48438</v>
      </c>
      <c r="F477" s="15">
        <v>22188</v>
      </c>
      <c r="G477" s="14">
        <v>9374</v>
      </c>
      <c r="H477" s="14">
        <v>12465</v>
      </c>
      <c r="I477" s="14">
        <v>0</v>
      </c>
      <c r="J477" s="14">
        <v>0</v>
      </c>
      <c r="K477" s="14">
        <v>92465</v>
      </c>
      <c r="L477" s="14">
        <v>25938</v>
      </c>
      <c r="M477" s="14">
        <v>17500</v>
      </c>
      <c r="N477" s="14">
        <v>1090</v>
      </c>
      <c r="O477" s="14">
        <v>0</v>
      </c>
      <c r="P477" s="14">
        <v>8875</v>
      </c>
    </row>
    <row r="478" spans="1:16" x14ac:dyDescent="0.25">
      <c r="A478" s="8" t="s">
        <v>914</v>
      </c>
      <c r="B478" s="13"/>
      <c r="C478" s="33"/>
      <c r="D478" s="14"/>
      <c r="E478" s="14"/>
      <c r="F478" s="15"/>
      <c r="G478" s="14"/>
      <c r="H478" s="14"/>
      <c r="I478" s="14"/>
      <c r="J478" s="14"/>
      <c r="K478" s="14"/>
      <c r="L478" s="14"/>
      <c r="M478" s="14"/>
      <c r="N478" s="14"/>
      <c r="O478" s="14"/>
      <c r="P478" s="14"/>
    </row>
    <row r="479" spans="1:16" x14ac:dyDescent="0.25">
      <c r="A479" s="16" t="s">
        <v>832</v>
      </c>
      <c r="B479" s="13"/>
      <c r="C479" s="33"/>
      <c r="D479" s="14"/>
      <c r="E479" s="14"/>
      <c r="F479" s="15"/>
      <c r="G479" s="14"/>
      <c r="H479" s="14"/>
      <c r="I479" s="14"/>
      <c r="J479" s="14"/>
      <c r="K479" s="14"/>
      <c r="L479" s="14"/>
      <c r="M479" s="14"/>
      <c r="N479" s="14"/>
      <c r="O479" s="14"/>
      <c r="P479" s="14"/>
    </row>
    <row r="480" spans="1:16" x14ac:dyDescent="0.25">
      <c r="A480" s="18">
        <v>45043</v>
      </c>
      <c r="B480" s="13">
        <v>44973</v>
      </c>
      <c r="C480" s="33"/>
      <c r="D480" s="14">
        <v>6000000</v>
      </c>
      <c r="E480" s="14">
        <v>58518</v>
      </c>
      <c r="F480" s="15">
        <v>0</v>
      </c>
      <c r="G480" s="14">
        <v>0</v>
      </c>
      <c r="H480" s="14">
        <v>27575</v>
      </c>
      <c r="I480" s="14">
        <v>0</v>
      </c>
      <c r="J480" s="14">
        <v>0</v>
      </c>
      <c r="K480" s="14">
        <v>86093</v>
      </c>
      <c r="L480" s="14">
        <v>42775</v>
      </c>
      <c r="M480" s="14">
        <v>0</v>
      </c>
      <c r="N480" s="14">
        <v>3575</v>
      </c>
      <c r="O480" s="14">
        <v>0</v>
      </c>
      <c r="P480" s="14">
        <v>24000</v>
      </c>
    </row>
    <row r="481" spans="1:16" x14ac:dyDescent="0.25">
      <c r="A481" s="8" t="s">
        <v>727</v>
      </c>
      <c r="B481" s="13"/>
      <c r="C481" s="33"/>
      <c r="D481" s="14"/>
      <c r="E481" s="14"/>
      <c r="F481" s="15"/>
      <c r="G481" s="14"/>
      <c r="H481" s="14"/>
      <c r="I481" s="14"/>
      <c r="J481" s="14"/>
      <c r="K481" s="14"/>
      <c r="L481" s="14"/>
      <c r="M481" s="14"/>
      <c r="N481" s="14"/>
      <c r="O481" s="14"/>
      <c r="P481" s="14"/>
    </row>
    <row r="482" spans="1:16" x14ac:dyDescent="0.25">
      <c r="A482" s="16" t="s">
        <v>61</v>
      </c>
      <c r="B482" s="13"/>
      <c r="C482" s="33"/>
      <c r="D482" s="14"/>
      <c r="E482" s="14"/>
      <c r="F482" s="15"/>
      <c r="G482" s="14"/>
      <c r="H482" s="14"/>
      <c r="I482" s="14"/>
      <c r="J482" s="14"/>
      <c r="K482" s="14"/>
      <c r="L482" s="14"/>
      <c r="M482" s="14"/>
      <c r="N482" s="14"/>
      <c r="O482" s="14"/>
      <c r="P482" s="14"/>
    </row>
    <row r="483" spans="1:16" x14ac:dyDescent="0.25">
      <c r="A483" s="18">
        <v>44630</v>
      </c>
      <c r="B483" s="13">
        <v>44518</v>
      </c>
      <c r="C483" s="33"/>
      <c r="D483" s="14">
        <v>16875000</v>
      </c>
      <c r="E483" s="14">
        <v>90056</v>
      </c>
      <c r="F483" s="15">
        <v>127500</v>
      </c>
      <c r="G483" s="14">
        <v>34375</v>
      </c>
      <c r="H483" s="14">
        <v>75463</v>
      </c>
      <c r="I483" s="14">
        <v>0</v>
      </c>
      <c r="J483" s="14">
        <v>0</v>
      </c>
      <c r="K483" s="14">
        <v>327394</v>
      </c>
      <c r="L483" s="14">
        <v>60556</v>
      </c>
      <c r="M483" s="14">
        <v>7500</v>
      </c>
      <c r="N483" s="14">
        <v>9213</v>
      </c>
      <c r="O483" s="14">
        <v>0</v>
      </c>
      <c r="P483" s="14">
        <v>33750</v>
      </c>
    </row>
    <row r="484" spans="1:16" x14ac:dyDescent="0.25">
      <c r="A484" s="8" t="s">
        <v>700</v>
      </c>
      <c r="B484" s="13"/>
      <c r="C484" s="33"/>
      <c r="D484" s="14"/>
      <c r="E484" s="14"/>
      <c r="F484" s="15"/>
      <c r="G484" s="14"/>
      <c r="H484" s="14"/>
      <c r="I484" s="14"/>
      <c r="J484" s="14"/>
      <c r="K484" s="14"/>
      <c r="L484" s="14"/>
      <c r="M484" s="14"/>
      <c r="N484" s="14"/>
      <c r="O484" s="14"/>
      <c r="P484" s="14"/>
    </row>
    <row r="485" spans="1:16" x14ac:dyDescent="0.25">
      <c r="A485" s="16" t="s">
        <v>329</v>
      </c>
      <c r="B485" s="13"/>
      <c r="C485" s="33"/>
      <c r="D485" s="14"/>
      <c r="E485" s="14"/>
      <c r="F485" s="15"/>
      <c r="G485" s="14"/>
      <c r="H485" s="14"/>
      <c r="I485" s="14"/>
      <c r="J485" s="14"/>
      <c r="K485" s="14"/>
      <c r="L485" s="14"/>
      <c r="M485" s="14"/>
      <c r="N485" s="14"/>
      <c r="O485" s="14"/>
      <c r="P485" s="14"/>
    </row>
    <row r="486" spans="1:16" x14ac:dyDescent="0.25">
      <c r="A486" s="18">
        <v>44434</v>
      </c>
      <c r="B486" s="13">
        <v>44252</v>
      </c>
      <c r="C486" s="33"/>
      <c r="D486" s="14">
        <v>13000000</v>
      </c>
      <c r="E486" s="14">
        <v>58370</v>
      </c>
      <c r="F486" s="15">
        <v>100750</v>
      </c>
      <c r="G486" s="14">
        <v>36311</v>
      </c>
      <c r="H486" s="14">
        <v>57775</v>
      </c>
      <c r="I486" s="14">
        <v>0</v>
      </c>
      <c r="J486" s="14">
        <v>0</v>
      </c>
      <c r="K486" s="14">
        <v>253206</v>
      </c>
      <c r="L486" s="14">
        <v>38370</v>
      </c>
      <c r="M486" s="14">
        <v>0</v>
      </c>
      <c r="N486" s="14">
        <v>7275</v>
      </c>
      <c r="O486" s="14">
        <v>0</v>
      </c>
      <c r="P486" s="14">
        <v>26000</v>
      </c>
    </row>
    <row r="487" spans="1:16" x14ac:dyDescent="0.25">
      <c r="A487" s="8" t="s">
        <v>1199</v>
      </c>
      <c r="B487" s="13"/>
      <c r="C487" s="33"/>
      <c r="D487" s="14"/>
      <c r="E487" s="14"/>
      <c r="F487" s="15"/>
      <c r="G487" s="14"/>
      <c r="H487" s="14"/>
      <c r="I487" s="14"/>
      <c r="J487" s="14"/>
      <c r="K487" s="14"/>
      <c r="L487" s="14"/>
      <c r="M487" s="14"/>
      <c r="N487" s="14"/>
      <c r="O487" s="14"/>
      <c r="P487" s="14"/>
    </row>
    <row r="488" spans="1:16" x14ac:dyDescent="0.25">
      <c r="A488" s="16" t="s">
        <v>1133</v>
      </c>
      <c r="B488" s="13"/>
      <c r="C488" s="33"/>
      <c r="D488" s="14"/>
      <c r="E488" s="14"/>
      <c r="F488" s="15"/>
      <c r="G488" s="14"/>
      <c r="H488" s="14"/>
      <c r="I488" s="14"/>
      <c r="J488" s="14"/>
      <c r="K488" s="14"/>
      <c r="L488" s="14"/>
      <c r="M488" s="14"/>
      <c r="N488" s="14"/>
      <c r="O488" s="14"/>
      <c r="P488" s="14"/>
    </row>
    <row r="489" spans="1:16" x14ac:dyDescent="0.25">
      <c r="A489" s="18">
        <v>45274</v>
      </c>
      <c r="B489" s="13">
        <v>45190</v>
      </c>
      <c r="C489" s="33"/>
      <c r="D489" s="14">
        <v>9000000</v>
      </c>
      <c r="E489" s="14">
        <v>71025</v>
      </c>
      <c r="F489" s="15">
        <v>72000</v>
      </c>
      <c r="G489" s="14">
        <v>21169</v>
      </c>
      <c r="H489" s="14">
        <v>54725</v>
      </c>
      <c r="I489" s="14">
        <v>0</v>
      </c>
      <c r="J489" s="14">
        <v>0</v>
      </c>
      <c r="K489" s="14">
        <v>218919</v>
      </c>
      <c r="L489" s="14">
        <v>49025</v>
      </c>
      <c r="M489" s="14">
        <v>0</v>
      </c>
      <c r="N489" s="14">
        <v>5225</v>
      </c>
      <c r="O489" s="14">
        <v>0</v>
      </c>
      <c r="P489" s="14">
        <v>18000</v>
      </c>
    </row>
    <row r="490" spans="1:16" x14ac:dyDescent="0.25">
      <c r="A490" s="8" t="s">
        <v>1293</v>
      </c>
      <c r="B490" s="13"/>
      <c r="C490" s="33"/>
      <c r="D490" s="14"/>
      <c r="E490" s="14"/>
      <c r="F490" s="15"/>
      <c r="G490" s="14"/>
      <c r="H490" s="14"/>
      <c r="I490" s="14"/>
      <c r="J490" s="14"/>
      <c r="K490" s="14"/>
      <c r="L490" s="14"/>
      <c r="M490" s="14"/>
      <c r="N490" s="14"/>
      <c r="O490" s="14"/>
      <c r="P490" s="14"/>
    </row>
    <row r="491" spans="1:16" x14ac:dyDescent="0.25">
      <c r="A491" s="16" t="s">
        <v>1252</v>
      </c>
      <c r="B491" s="13"/>
      <c r="C491" s="33"/>
      <c r="D491" s="14"/>
      <c r="E491" s="14"/>
      <c r="F491" s="15"/>
      <c r="G491" s="14"/>
      <c r="H491" s="14"/>
      <c r="I491" s="14"/>
      <c r="J491" s="14"/>
      <c r="K491" s="14"/>
      <c r="L491" s="14"/>
      <c r="M491" s="14"/>
      <c r="N491" s="14"/>
      <c r="O491" s="14"/>
      <c r="P491" s="14"/>
    </row>
    <row r="492" spans="1:16" x14ac:dyDescent="0.25">
      <c r="A492" s="18">
        <v>45461</v>
      </c>
      <c r="B492" s="13">
        <v>45036</v>
      </c>
      <c r="C492" s="33"/>
      <c r="D492" s="14">
        <v>2500000</v>
      </c>
      <c r="E492" s="14">
        <v>81750</v>
      </c>
      <c r="F492" s="15">
        <v>0</v>
      </c>
      <c r="G492" s="14">
        <v>0</v>
      </c>
      <c r="H492" s="14">
        <v>4025</v>
      </c>
      <c r="I492" s="14">
        <v>0</v>
      </c>
      <c r="J492" s="14">
        <v>0</v>
      </c>
      <c r="K492" s="14">
        <v>85775</v>
      </c>
      <c r="L492" s="14">
        <v>30875</v>
      </c>
      <c r="M492" s="14">
        <v>0</v>
      </c>
      <c r="N492" s="14">
        <v>1525</v>
      </c>
      <c r="O492" s="14">
        <v>0</v>
      </c>
      <c r="P492" s="14">
        <v>0</v>
      </c>
    </row>
    <row r="493" spans="1:16" x14ac:dyDescent="0.25">
      <c r="A493" s="8" t="s">
        <v>778</v>
      </c>
      <c r="B493" s="13"/>
      <c r="C493" s="33"/>
      <c r="D493" s="14"/>
      <c r="E493" s="14"/>
      <c r="F493" s="15"/>
      <c r="G493" s="14"/>
      <c r="H493" s="14"/>
      <c r="I493" s="14"/>
      <c r="J493" s="14"/>
      <c r="K493" s="14"/>
      <c r="L493" s="14"/>
      <c r="M493" s="14"/>
      <c r="N493" s="14"/>
      <c r="O493" s="14"/>
      <c r="P493" s="14"/>
    </row>
    <row r="494" spans="1:16" x14ac:dyDescent="0.25">
      <c r="A494" s="16" t="s">
        <v>749</v>
      </c>
      <c r="B494" s="13"/>
      <c r="C494" s="33"/>
      <c r="D494" s="14"/>
      <c r="E494" s="14"/>
      <c r="F494" s="15"/>
      <c r="G494" s="14"/>
      <c r="H494" s="14"/>
      <c r="I494" s="14"/>
      <c r="J494" s="14"/>
      <c r="K494" s="14"/>
      <c r="L494" s="14"/>
      <c r="M494" s="14"/>
      <c r="N494" s="14"/>
      <c r="O494" s="14"/>
      <c r="P494" s="14"/>
    </row>
    <row r="495" spans="1:16" x14ac:dyDescent="0.25">
      <c r="A495" s="18">
        <v>44862</v>
      </c>
      <c r="B495" s="13">
        <v>44819</v>
      </c>
      <c r="C495" s="33"/>
      <c r="D495" s="14">
        <v>5150000</v>
      </c>
      <c r="E495" s="14">
        <v>65225</v>
      </c>
      <c r="F495" s="15">
        <v>51500</v>
      </c>
      <c r="G495" s="14">
        <v>0</v>
      </c>
      <c r="H495" s="14">
        <v>28783</v>
      </c>
      <c r="I495" s="14">
        <v>0</v>
      </c>
      <c r="J495" s="14">
        <v>0</v>
      </c>
      <c r="K495" s="14">
        <v>145508</v>
      </c>
      <c r="L495" s="14">
        <v>40225</v>
      </c>
      <c r="M495" s="14">
        <v>51500</v>
      </c>
      <c r="N495" s="14">
        <v>3108</v>
      </c>
      <c r="O495" s="14"/>
      <c r="P495" s="14">
        <v>23175</v>
      </c>
    </row>
    <row r="496" spans="1:16" x14ac:dyDescent="0.25">
      <c r="A496" s="8" t="s">
        <v>606</v>
      </c>
      <c r="B496" s="13"/>
      <c r="C496" s="33"/>
      <c r="D496" s="14"/>
      <c r="E496" s="14"/>
      <c r="F496" s="15"/>
      <c r="G496" s="14"/>
      <c r="H496" s="14"/>
      <c r="I496" s="14"/>
      <c r="J496" s="14"/>
      <c r="K496" s="14"/>
      <c r="L496" s="14"/>
      <c r="M496" s="14"/>
      <c r="N496" s="14"/>
      <c r="O496" s="14"/>
      <c r="P496" s="14"/>
    </row>
    <row r="497" spans="1:16" x14ac:dyDescent="0.25">
      <c r="A497" s="16" t="s">
        <v>567</v>
      </c>
      <c r="B497" s="13"/>
      <c r="C497" s="33"/>
      <c r="D497" s="14"/>
      <c r="E497" s="14"/>
      <c r="F497" s="15"/>
      <c r="G497" s="14"/>
      <c r="H497" s="14"/>
      <c r="I497" s="14"/>
      <c r="J497" s="14"/>
      <c r="K497" s="14"/>
      <c r="L497" s="14"/>
      <c r="M497" s="14"/>
      <c r="N497" s="14"/>
      <c r="O497" s="14"/>
      <c r="P497" s="14"/>
    </row>
    <row r="498" spans="1:16" x14ac:dyDescent="0.25">
      <c r="A498" s="18">
        <v>44629</v>
      </c>
      <c r="B498" s="13">
        <v>44490</v>
      </c>
      <c r="C498" s="33"/>
      <c r="D498" s="14">
        <v>4460000</v>
      </c>
      <c r="E498" s="14">
        <v>81155</v>
      </c>
      <c r="F498" s="15">
        <v>89200</v>
      </c>
      <c r="G498" s="14">
        <v>0</v>
      </c>
      <c r="H498" s="14">
        <v>71515</v>
      </c>
      <c r="I498" s="14">
        <v>0</v>
      </c>
      <c r="J498" s="14">
        <v>0</v>
      </c>
      <c r="K498" s="14">
        <v>241870</v>
      </c>
      <c r="L498" s="14">
        <v>38655</v>
      </c>
      <c r="M498" s="14">
        <v>35000</v>
      </c>
      <c r="N498" s="14">
        <v>5575</v>
      </c>
      <c r="O498" s="14">
        <v>0</v>
      </c>
      <c r="P498" s="14">
        <v>27000</v>
      </c>
    </row>
    <row r="499" spans="1:16" x14ac:dyDescent="0.25">
      <c r="A499" s="8" t="s">
        <v>162</v>
      </c>
      <c r="B499" s="13"/>
      <c r="C499" s="33"/>
      <c r="D499" s="14"/>
      <c r="E499" s="14"/>
      <c r="F499" s="15"/>
      <c r="G499" s="14"/>
      <c r="H499" s="14"/>
      <c r="I499" s="14"/>
      <c r="J499" s="14"/>
      <c r="K499" s="14"/>
      <c r="L499" s="14"/>
      <c r="M499" s="14"/>
      <c r="N499" s="14"/>
      <c r="O499" s="14"/>
      <c r="P499" s="14"/>
    </row>
    <row r="500" spans="1:16" x14ac:dyDescent="0.25">
      <c r="A500" s="16" t="s">
        <v>139</v>
      </c>
      <c r="B500" s="13"/>
      <c r="C500" s="33"/>
      <c r="D500" s="14"/>
      <c r="E500" s="14"/>
      <c r="F500" s="15"/>
      <c r="G500" s="14"/>
      <c r="H500" s="14"/>
      <c r="I500" s="14"/>
      <c r="J500" s="14"/>
      <c r="K500" s="14"/>
      <c r="L500" s="14"/>
      <c r="M500" s="14"/>
      <c r="N500" s="14"/>
      <c r="O500" s="14"/>
      <c r="P500" s="14"/>
    </row>
    <row r="501" spans="1:16" x14ac:dyDescent="0.25">
      <c r="A501" s="18">
        <v>44545</v>
      </c>
      <c r="B501" s="13">
        <v>44518</v>
      </c>
      <c r="C501" s="33"/>
      <c r="D501" s="14">
        <v>50000000</v>
      </c>
      <c r="E501" s="14">
        <v>150900</v>
      </c>
      <c r="F501" s="15">
        <v>687500</v>
      </c>
      <c r="G501" s="14">
        <v>173332</v>
      </c>
      <c r="H501" s="14">
        <v>188025</v>
      </c>
      <c r="I501" s="14">
        <v>0</v>
      </c>
      <c r="J501" s="14">
        <v>0</v>
      </c>
      <c r="K501" s="14">
        <v>1199757</v>
      </c>
      <c r="L501" s="14">
        <v>85900</v>
      </c>
      <c r="M501" s="14">
        <v>60000</v>
      </c>
      <c r="N501" s="14">
        <v>24275</v>
      </c>
      <c r="O501" s="14">
        <v>0</v>
      </c>
      <c r="P501" s="14">
        <v>125000</v>
      </c>
    </row>
    <row r="502" spans="1:16" x14ac:dyDescent="0.25">
      <c r="A502" s="8" t="s">
        <v>1294</v>
      </c>
      <c r="B502" s="13"/>
      <c r="C502" s="33"/>
      <c r="D502" s="14"/>
      <c r="E502" s="14"/>
      <c r="F502" s="15"/>
      <c r="G502" s="14"/>
      <c r="H502" s="14"/>
      <c r="I502" s="14"/>
      <c r="J502" s="14"/>
      <c r="K502" s="14"/>
      <c r="L502" s="14"/>
      <c r="M502" s="14"/>
      <c r="N502" s="14"/>
      <c r="O502" s="14"/>
      <c r="P502" s="14"/>
    </row>
    <row r="503" spans="1:16" x14ac:dyDescent="0.25">
      <c r="A503" s="16" t="s">
        <v>1218</v>
      </c>
      <c r="B503" s="13"/>
      <c r="C503" s="33"/>
      <c r="D503" s="14"/>
      <c r="E503" s="14"/>
      <c r="F503" s="15"/>
      <c r="G503" s="14"/>
      <c r="H503" s="14"/>
      <c r="I503" s="14"/>
      <c r="J503" s="14"/>
      <c r="K503" s="14"/>
      <c r="L503" s="14"/>
      <c r="M503" s="14"/>
      <c r="N503" s="14"/>
      <c r="O503" s="14"/>
      <c r="P503" s="14"/>
    </row>
    <row r="504" spans="1:16" x14ac:dyDescent="0.25">
      <c r="A504" s="18">
        <v>45379</v>
      </c>
      <c r="B504" s="13">
        <v>45337</v>
      </c>
      <c r="C504" s="33"/>
      <c r="D504" s="14">
        <v>1000000</v>
      </c>
      <c r="E504" s="14">
        <v>32500</v>
      </c>
      <c r="F504" s="15">
        <v>12500</v>
      </c>
      <c r="G504" s="14">
        <v>12834</v>
      </c>
      <c r="H504" s="14">
        <v>7625</v>
      </c>
      <c r="I504" s="14">
        <v>0</v>
      </c>
      <c r="J504" s="14">
        <v>0</v>
      </c>
      <c r="K504" s="14">
        <v>65459</v>
      </c>
      <c r="L504" s="14">
        <v>20000</v>
      </c>
      <c r="M504" s="14">
        <v>12500</v>
      </c>
      <c r="N504" s="14">
        <v>625</v>
      </c>
      <c r="O504" s="14">
        <v>0</v>
      </c>
      <c r="P504" s="14">
        <v>4500</v>
      </c>
    </row>
    <row r="505" spans="1:16" x14ac:dyDescent="0.25">
      <c r="A505" s="8" t="s">
        <v>855</v>
      </c>
      <c r="B505" s="13"/>
      <c r="C505" s="33"/>
      <c r="D505" s="14"/>
      <c r="E505" s="14"/>
      <c r="F505" s="15"/>
      <c r="G505" s="14"/>
      <c r="H505" s="14"/>
      <c r="I505" s="14"/>
      <c r="J505" s="14"/>
      <c r="K505" s="14"/>
      <c r="L505" s="14"/>
      <c r="M505" s="14"/>
      <c r="N505" s="14"/>
      <c r="O505" s="14"/>
      <c r="P505" s="14"/>
    </row>
    <row r="506" spans="1:16" x14ac:dyDescent="0.25">
      <c r="A506" s="16" t="s">
        <v>854</v>
      </c>
      <c r="B506" s="13"/>
      <c r="C506" s="33"/>
      <c r="D506" s="14"/>
      <c r="E506" s="14"/>
      <c r="F506" s="15"/>
      <c r="G506" s="14"/>
      <c r="H506" s="14"/>
      <c r="I506" s="14"/>
      <c r="J506" s="14"/>
      <c r="K506" s="14"/>
      <c r="L506" s="14"/>
      <c r="M506" s="14"/>
      <c r="N506" s="14"/>
      <c r="O506" s="14"/>
      <c r="P506" s="14"/>
    </row>
    <row r="507" spans="1:16" x14ac:dyDescent="0.25">
      <c r="A507" s="18">
        <v>45078</v>
      </c>
      <c r="B507" s="13">
        <v>45036</v>
      </c>
      <c r="C507" s="33"/>
      <c r="D507" s="14">
        <v>125000000</v>
      </c>
      <c r="E507" s="14">
        <v>7500</v>
      </c>
      <c r="F507" s="15">
        <v>0</v>
      </c>
      <c r="G507" s="14">
        <v>0</v>
      </c>
      <c r="H507" s="14">
        <v>338025</v>
      </c>
      <c r="I507" s="14">
        <v>0</v>
      </c>
      <c r="J507" s="14">
        <v>0</v>
      </c>
      <c r="K507" s="14">
        <v>345525</v>
      </c>
      <c r="L507" s="14">
        <v>0</v>
      </c>
      <c r="M507" s="14">
        <v>0</v>
      </c>
      <c r="N507" s="14">
        <v>100</v>
      </c>
      <c r="O507" s="14">
        <v>0</v>
      </c>
      <c r="P507" s="14">
        <v>0</v>
      </c>
    </row>
    <row r="508" spans="1:16" x14ac:dyDescent="0.25">
      <c r="A508" s="8" t="s">
        <v>640</v>
      </c>
      <c r="B508" s="13"/>
      <c r="C508" s="33"/>
      <c r="D508" s="14"/>
      <c r="E508" s="14"/>
      <c r="F508" s="15"/>
      <c r="G508" s="14"/>
      <c r="H508" s="14"/>
      <c r="I508" s="14"/>
      <c r="J508" s="14"/>
      <c r="K508" s="14"/>
      <c r="L508" s="14"/>
      <c r="M508" s="14"/>
      <c r="N508" s="14"/>
      <c r="O508" s="14"/>
      <c r="P508" s="14"/>
    </row>
    <row r="509" spans="1:16" x14ac:dyDescent="0.25">
      <c r="A509" s="16" t="s">
        <v>144</v>
      </c>
      <c r="B509" s="13"/>
      <c r="C509" s="33"/>
      <c r="D509" s="14"/>
      <c r="E509" s="14"/>
      <c r="F509" s="15"/>
      <c r="G509" s="14"/>
      <c r="H509" s="14"/>
      <c r="I509" s="14"/>
      <c r="J509" s="14"/>
      <c r="K509" s="14"/>
      <c r="L509" s="14"/>
      <c r="M509" s="14"/>
      <c r="N509" s="14"/>
      <c r="O509" s="14"/>
      <c r="P509" s="14"/>
    </row>
    <row r="510" spans="1:16" x14ac:dyDescent="0.25">
      <c r="A510" s="18">
        <v>44552</v>
      </c>
      <c r="B510" s="13">
        <v>42355</v>
      </c>
      <c r="C510" s="33"/>
      <c r="D510" s="14">
        <v>60000000</v>
      </c>
      <c r="E510" s="14">
        <v>92750</v>
      </c>
      <c r="F510" s="15">
        <v>155598</v>
      </c>
      <c r="G510" s="14">
        <v>0</v>
      </c>
      <c r="H510" s="14">
        <v>133700</v>
      </c>
      <c r="I510" s="14">
        <v>0</v>
      </c>
      <c r="J510" s="14">
        <v>0</v>
      </c>
      <c r="K510" s="14">
        <v>382048</v>
      </c>
      <c r="L510" s="14">
        <v>45000</v>
      </c>
      <c r="M510" s="14">
        <v>30000</v>
      </c>
      <c r="N510" s="14">
        <v>64500</v>
      </c>
      <c r="O510" s="14">
        <v>30250</v>
      </c>
      <c r="P510" s="14">
        <v>20000</v>
      </c>
    </row>
    <row r="511" spans="1:16" x14ac:dyDescent="0.25">
      <c r="A511" s="16" t="s">
        <v>976</v>
      </c>
      <c r="B511" s="13"/>
      <c r="C511" s="33"/>
      <c r="D511" s="14"/>
      <c r="E511" s="14"/>
      <c r="F511" s="15"/>
      <c r="G511" s="14"/>
      <c r="H511" s="14"/>
      <c r="I511" s="14"/>
      <c r="J511" s="14"/>
      <c r="K511" s="14"/>
      <c r="L511" s="14"/>
      <c r="M511" s="14"/>
      <c r="N511" s="14"/>
      <c r="O511" s="14"/>
      <c r="P511" s="14"/>
    </row>
    <row r="512" spans="1:16" x14ac:dyDescent="0.25">
      <c r="A512" s="18">
        <v>45139</v>
      </c>
      <c r="B512" s="13">
        <v>44182</v>
      </c>
      <c r="C512" s="33"/>
      <c r="D512" s="14">
        <v>44000000</v>
      </c>
      <c r="E512" s="14">
        <v>210000</v>
      </c>
      <c r="F512" s="15">
        <v>114429</v>
      </c>
      <c r="G512" s="14">
        <v>0</v>
      </c>
      <c r="H512" s="14">
        <v>103500</v>
      </c>
      <c r="I512" s="14">
        <v>0</v>
      </c>
      <c r="J512" s="14">
        <v>0</v>
      </c>
      <c r="K512" s="14">
        <v>427929</v>
      </c>
      <c r="L512" s="14">
        <v>45000</v>
      </c>
      <c r="M512" s="14">
        <v>15000</v>
      </c>
      <c r="N512" s="14">
        <v>48200</v>
      </c>
      <c r="O512" s="14">
        <v>22000</v>
      </c>
      <c r="P512" s="14">
        <v>15000</v>
      </c>
    </row>
    <row r="513" spans="1:16" x14ac:dyDescent="0.25">
      <c r="A513" s="8" t="s">
        <v>642</v>
      </c>
      <c r="B513" s="13"/>
      <c r="C513" s="33"/>
      <c r="D513" s="14"/>
      <c r="E513" s="14"/>
      <c r="F513" s="15"/>
      <c r="G513" s="14"/>
      <c r="H513" s="14"/>
      <c r="I513" s="14"/>
      <c r="J513" s="14"/>
      <c r="K513" s="14"/>
      <c r="L513" s="14"/>
      <c r="M513" s="14"/>
      <c r="N513" s="14"/>
      <c r="O513" s="14"/>
      <c r="P513" s="14"/>
    </row>
    <row r="514" spans="1:16" x14ac:dyDescent="0.25">
      <c r="A514" s="16" t="s">
        <v>423</v>
      </c>
      <c r="B514" s="13"/>
      <c r="C514" s="33"/>
      <c r="D514" s="14"/>
      <c r="E514" s="14"/>
      <c r="F514" s="15"/>
      <c r="G514" s="14"/>
      <c r="H514" s="14"/>
      <c r="I514" s="14"/>
      <c r="J514" s="14"/>
      <c r="K514" s="14"/>
      <c r="L514" s="14"/>
      <c r="M514" s="14"/>
      <c r="N514" s="14"/>
      <c r="O514" s="14"/>
      <c r="P514" s="14"/>
    </row>
    <row r="515" spans="1:16" x14ac:dyDescent="0.25">
      <c r="A515" s="18">
        <v>44677</v>
      </c>
      <c r="B515" s="13">
        <v>43270</v>
      </c>
      <c r="C515" s="33">
        <v>1</v>
      </c>
      <c r="D515" s="14">
        <v>16000000</v>
      </c>
      <c r="E515" s="14">
        <v>296440</v>
      </c>
      <c r="F515" s="15">
        <v>104100</v>
      </c>
      <c r="G515" s="14">
        <v>0</v>
      </c>
      <c r="H515" s="14">
        <v>124385</v>
      </c>
      <c r="I515" s="14">
        <v>0</v>
      </c>
      <c r="J515" s="14">
        <v>0</v>
      </c>
      <c r="K515" s="14">
        <v>524925</v>
      </c>
      <c r="L515" s="14">
        <v>181440</v>
      </c>
      <c r="M515" s="14">
        <v>25000</v>
      </c>
      <c r="N515" s="14">
        <v>25144</v>
      </c>
      <c r="O515" s="14">
        <v>22900</v>
      </c>
      <c r="P515" s="14">
        <v>52000</v>
      </c>
    </row>
    <row r="516" spans="1:16" x14ac:dyDescent="0.25">
      <c r="A516" s="8" t="s">
        <v>915</v>
      </c>
      <c r="B516" s="13"/>
      <c r="C516" s="33"/>
      <c r="D516" s="14"/>
      <c r="E516" s="14"/>
      <c r="F516" s="15"/>
      <c r="G516" s="14"/>
      <c r="H516" s="14"/>
      <c r="I516" s="14"/>
      <c r="J516" s="14"/>
      <c r="K516" s="14"/>
      <c r="L516" s="14"/>
      <c r="M516" s="14"/>
      <c r="N516" s="14"/>
      <c r="O516" s="14"/>
      <c r="P516" s="14"/>
    </row>
    <row r="517" spans="1:16" x14ac:dyDescent="0.25">
      <c r="A517" s="16" t="s">
        <v>820</v>
      </c>
      <c r="B517" s="13"/>
      <c r="C517" s="33"/>
      <c r="D517" s="14"/>
      <c r="E517" s="14"/>
      <c r="F517" s="15"/>
      <c r="G517" s="14"/>
      <c r="H517" s="14"/>
      <c r="I517" s="14"/>
      <c r="J517" s="14"/>
      <c r="K517" s="14"/>
      <c r="L517" s="14"/>
      <c r="M517" s="14"/>
      <c r="N517" s="14"/>
      <c r="O517" s="14"/>
      <c r="P517" s="14"/>
    </row>
    <row r="518" spans="1:16" x14ac:dyDescent="0.25">
      <c r="A518" s="18">
        <v>45001</v>
      </c>
      <c r="B518" s="13">
        <v>44910</v>
      </c>
      <c r="C518" s="33"/>
      <c r="D518" s="14">
        <v>13220000</v>
      </c>
      <c r="E518" s="14">
        <v>110965</v>
      </c>
      <c r="F518" s="15">
        <v>66100</v>
      </c>
      <c r="G518" s="14">
        <v>0</v>
      </c>
      <c r="H518" s="14">
        <v>43852</v>
      </c>
      <c r="I518" s="14">
        <v>0</v>
      </c>
      <c r="J518" s="14">
        <v>0</v>
      </c>
      <c r="K518" s="14">
        <v>220917</v>
      </c>
      <c r="L518" s="14">
        <v>58965</v>
      </c>
      <c r="M518" s="14">
        <v>27000</v>
      </c>
      <c r="N518" s="14">
        <v>7385</v>
      </c>
      <c r="O518" s="14">
        <v>6610</v>
      </c>
      <c r="P518" s="14">
        <v>26440</v>
      </c>
    </row>
    <row r="519" spans="1:16" x14ac:dyDescent="0.25">
      <c r="A519" s="18">
        <v>45092</v>
      </c>
      <c r="B519" s="13">
        <v>44910</v>
      </c>
      <c r="C519" s="33">
        <v>1</v>
      </c>
      <c r="D519" s="14">
        <v>24425000</v>
      </c>
      <c r="E519" s="14">
        <v>262365</v>
      </c>
      <c r="F519" s="15">
        <v>285925</v>
      </c>
      <c r="G519" s="14">
        <v>132118</v>
      </c>
      <c r="H519" s="14">
        <v>166766</v>
      </c>
      <c r="I519" s="14">
        <v>0</v>
      </c>
      <c r="J519" s="14">
        <v>0</v>
      </c>
      <c r="K519" s="14">
        <v>847174</v>
      </c>
      <c r="L519" s="14">
        <v>132365</v>
      </c>
      <c r="M519" s="14">
        <v>0</v>
      </c>
      <c r="N519" s="14">
        <v>20151</v>
      </c>
      <c r="O519" s="14">
        <v>21610</v>
      </c>
      <c r="P519" s="14">
        <v>87503</v>
      </c>
    </row>
    <row r="520" spans="1:16" x14ac:dyDescent="0.25">
      <c r="A520" s="8" t="s">
        <v>659</v>
      </c>
      <c r="B520" s="13"/>
      <c r="C520" s="33"/>
      <c r="D520" s="14"/>
      <c r="E520" s="14"/>
      <c r="F520" s="15"/>
      <c r="G520" s="14"/>
      <c r="H520" s="14"/>
      <c r="I520" s="14"/>
      <c r="J520" s="14"/>
      <c r="K520" s="14"/>
      <c r="L520" s="14"/>
      <c r="M520" s="14"/>
      <c r="N520" s="14"/>
      <c r="O520" s="14"/>
      <c r="P520" s="14"/>
    </row>
    <row r="521" spans="1:16" x14ac:dyDescent="0.25">
      <c r="A521" s="16" t="s">
        <v>396</v>
      </c>
      <c r="B521" s="13"/>
      <c r="C521" s="33"/>
      <c r="D521" s="14"/>
      <c r="E521" s="14"/>
      <c r="F521" s="15"/>
      <c r="G521" s="14"/>
      <c r="H521" s="14"/>
      <c r="I521" s="14"/>
      <c r="J521" s="14"/>
      <c r="K521" s="14"/>
      <c r="L521" s="14"/>
      <c r="M521" s="14"/>
      <c r="N521" s="14"/>
      <c r="O521" s="14"/>
      <c r="P521" s="14"/>
    </row>
    <row r="522" spans="1:16" x14ac:dyDescent="0.25">
      <c r="A522" s="18">
        <v>44406</v>
      </c>
      <c r="B522" s="13">
        <v>44182</v>
      </c>
      <c r="C522" s="33"/>
      <c r="D522" s="14">
        <v>25000000</v>
      </c>
      <c r="E522" s="14">
        <v>447676</v>
      </c>
      <c r="F522" s="15">
        <v>400000</v>
      </c>
      <c r="G522" s="14">
        <v>0</v>
      </c>
      <c r="H522" s="14">
        <v>324034</v>
      </c>
      <c r="I522" s="14">
        <v>0</v>
      </c>
      <c r="J522" s="14">
        <v>0</v>
      </c>
      <c r="K522" s="14">
        <v>1171710</v>
      </c>
      <c r="L522" s="14">
        <v>218176</v>
      </c>
      <c r="M522" s="14">
        <v>124500</v>
      </c>
      <c r="N522" s="14">
        <v>50325</v>
      </c>
      <c r="O522" s="14">
        <v>50000</v>
      </c>
      <c r="P522" s="14">
        <v>212500</v>
      </c>
    </row>
    <row r="523" spans="1:16" x14ac:dyDescent="0.25">
      <c r="A523" s="16" t="s">
        <v>278</v>
      </c>
      <c r="B523" s="13"/>
      <c r="C523" s="33"/>
      <c r="D523" s="14"/>
      <c r="E523" s="14"/>
      <c r="F523" s="15"/>
      <c r="G523" s="14"/>
      <c r="H523" s="14"/>
      <c r="I523" s="14"/>
      <c r="J523" s="14"/>
      <c r="K523" s="14"/>
      <c r="L523" s="14"/>
      <c r="M523" s="14"/>
      <c r="N523" s="14"/>
      <c r="O523" s="14"/>
      <c r="P523" s="14"/>
    </row>
    <row r="524" spans="1:16" x14ac:dyDescent="0.25">
      <c r="A524" s="18">
        <v>44488</v>
      </c>
      <c r="B524" s="13">
        <v>44455</v>
      </c>
      <c r="C524" s="33"/>
      <c r="D524" s="14">
        <v>25000000</v>
      </c>
      <c r="E524" s="14">
        <v>142740</v>
      </c>
      <c r="F524" s="15">
        <v>100000</v>
      </c>
      <c r="G524" s="14">
        <v>0</v>
      </c>
      <c r="H524" s="14">
        <v>78535</v>
      </c>
      <c r="I524" s="14">
        <v>0</v>
      </c>
      <c r="J524" s="14">
        <v>0</v>
      </c>
      <c r="K524" s="14">
        <v>321275</v>
      </c>
      <c r="L524" s="14">
        <v>66240</v>
      </c>
      <c r="M524" s="14">
        <v>41500</v>
      </c>
      <c r="N524" s="14">
        <v>13025</v>
      </c>
      <c r="O524" s="14">
        <v>12500</v>
      </c>
      <c r="P524" s="14">
        <v>50000</v>
      </c>
    </row>
    <row r="525" spans="1:16" x14ac:dyDescent="0.25">
      <c r="A525" s="18">
        <v>44677</v>
      </c>
      <c r="B525" s="13">
        <v>44820</v>
      </c>
      <c r="C525" s="33">
        <v>1</v>
      </c>
      <c r="D525" s="14">
        <v>25000000</v>
      </c>
      <c r="E525" s="14">
        <v>285649</v>
      </c>
      <c r="F525" s="15">
        <v>200000</v>
      </c>
      <c r="G525" s="14">
        <v>0</v>
      </c>
      <c r="H525" s="14">
        <v>156305</v>
      </c>
      <c r="I525" s="14">
        <v>0</v>
      </c>
      <c r="J525" s="14">
        <v>0</v>
      </c>
      <c r="K525" s="14">
        <v>641954</v>
      </c>
      <c r="L525" s="14">
        <v>132649</v>
      </c>
      <c r="M525" s="14">
        <v>83000</v>
      </c>
      <c r="N525" s="14">
        <v>26050</v>
      </c>
      <c r="O525" s="14">
        <v>25000</v>
      </c>
      <c r="P525" s="14">
        <v>100000</v>
      </c>
    </row>
    <row r="526" spans="1:16" x14ac:dyDescent="0.25">
      <c r="A526" s="8" t="s">
        <v>661</v>
      </c>
      <c r="B526" s="13"/>
      <c r="C526" s="33"/>
      <c r="D526" s="14"/>
      <c r="E526" s="14"/>
      <c r="F526" s="15"/>
      <c r="G526" s="14"/>
      <c r="H526" s="14"/>
      <c r="I526" s="14"/>
      <c r="J526" s="14"/>
      <c r="K526" s="14"/>
      <c r="L526" s="14"/>
      <c r="M526" s="14"/>
      <c r="N526" s="14"/>
      <c r="O526" s="14"/>
      <c r="P526" s="14"/>
    </row>
    <row r="527" spans="1:16" x14ac:dyDescent="0.25">
      <c r="A527" s="16" t="s">
        <v>397</v>
      </c>
      <c r="B527" s="13"/>
      <c r="C527" s="33"/>
      <c r="D527" s="14"/>
      <c r="E527" s="14"/>
      <c r="F527" s="15"/>
      <c r="G527" s="14"/>
      <c r="H527" s="14"/>
      <c r="I527" s="14"/>
      <c r="J527" s="14"/>
      <c r="K527" s="14"/>
      <c r="L527" s="14"/>
      <c r="M527" s="14"/>
      <c r="N527" s="14"/>
      <c r="O527" s="14"/>
      <c r="P527" s="14"/>
    </row>
    <row r="528" spans="1:16" x14ac:dyDescent="0.25">
      <c r="A528" s="18">
        <v>44391</v>
      </c>
      <c r="B528" s="13">
        <v>44301</v>
      </c>
      <c r="C528" s="33"/>
      <c r="D528" s="14">
        <v>6340000</v>
      </c>
      <c r="E528" s="14">
        <v>96295</v>
      </c>
      <c r="F528" s="15">
        <v>79250</v>
      </c>
      <c r="G528" s="14">
        <v>34555</v>
      </c>
      <c r="H528" s="14">
        <v>39792</v>
      </c>
      <c r="I528" s="14">
        <v>0</v>
      </c>
      <c r="J528" s="14">
        <v>0</v>
      </c>
      <c r="K528" s="14">
        <v>249892</v>
      </c>
      <c r="L528" s="14">
        <v>43795</v>
      </c>
      <c r="M528" s="14">
        <v>12500</v>
      </c>
      <c r="N528" s="14">
        <v>3762</v>
      </c>
      <c r="O528" s="14">
        <v>3170</v>
      </c>
      <c r="P528" s="14">
        <v>25360</v>
      </c>
    </row>
    <row r="529" spans="1:16" x14ac:dyDescent="0.25">
      <c r="A529" s="8" t="s">
        <v>646</v>
      </c>
      <c r="B529" s="13"/>
      <c r="C529" s="33"/>
      <c r="D529" s="14"/>
      <c r="E529" s="14"/>
      <c r="F529" s="15"/>
      <c r="G529" s="14"/>
      <c r="H529" s="14"/>
      <c r="I529" s="14"/>
      <c r="J529" s="14"/>
      <c r="K529" s="14"/>
      <c r="L529" s="14"/>
      <c r="M529" s="14"/>
      <c r="N529" s="14"/>
      <c r="O529" s="14"/>
      <c r="P529" s="14"/>
    </row>
    <row r="530" spans="1:16" x14ac:dyDescent="0.25">
      <c r="A530" s="16" t="s">
        <v>184</v>
      </c>
      <c r="B530" s="13"/>
      <c r="C530" s="33"/>
      <c r="D530" s="14"/>
      <c r="E530" s="14"/>
      <c r="F530" s="15"/>
      <c r="G530" s="14"/>
      <c r="H530" s="14"/>
      <c r="I530" s="14"/>
      <c r="J530" s="14"/>
      <c r="K530" s="14"/>
      <c r="L530" s="14"/>
      <c r="M530" s="14"/>
      <c r="N530" s="14"/>
      <c r="O530" s="14"/>
      <c r="P530" s="14"/>
    </row>
    <row r="531" spans="1:16" x14ac:dyDescent="0.25">
      <c r="A531" s="18">
        <v>44650</v>
      </c>
      <c r="B531" s="13">
        <v>43790</v>
      </c>
      <c r="C531" s="33"/>
      <c r="D531" s="14">
        <v>8200000</v>
      </c>
      <c r="E531" s="14">
        <v>94185</v>
      </c>
      <c r="F531" s="15">
        <v>61500</v>
      </c>
      <c r="G531" s="14">
        <v>0</v>
      </c>
      <c r="H531" s="14">
        <v>43625</v>
      </c>
      <c r="I531" s="14">
        <v>0</v>
      </c>
      <c r="J531" s="14">
        <v>0</v>
      </c>
      <c r="K531" s="14">
        <v>199310</v>
      </c>
      <c r="L531" s="14">
        <v>49185</v>
      </c>
      <c r="M531" s="14">
        <v>0</v>
      </c>
      <c r="N531" s="14">
        <v>4785</v>
      </c>
      <c r="O531" s="14">
        <v>4100</v>
      </c>
      <c r="P531" s="14">
        <v>30000</v>
      </c>
    </row>
    <row r="532" spans="1:16" x14ac:dyDescent="0.25">
      <c r="A532" s="18">
        <v>45327</v>
      </c>
      <c r="B532" s="13">
        <v>43790</v>
      </c>
      <c r="C532" s="33"/>
      <c r="D532" s="14">
        <v>3300000</v>
      </c>
      <c r="E532" s="14">
        <v>143860</v>
      </c>
      <c r="F532" s="15">
        <v>133500</v>
      </c>
      <c r="G532" s="14">
        <v>0</v>
      </c>
      <c r="H532" s="14">
        <v>63280</v>
      </c>
      <c r="I532" s="14">
        <v>0</v>
      </c>
      <c r="J532" s="14">
        <v>0</v>
      </c>
      <c r="K532" s="14">
        <v>340640</v>
      </c>
      <c r="L532" s="14">
        <v>83860</v>
      </c>
      <c r="M532" s="14">
        <v>0</v>
      </c>
      <c r="N532" s="14">
        <v>6790</v>
      </c>
      <c r="O532" s="14">
        <v>5750</v>
      </c>
      <c r="P532" s="14">
        <v>42500</v>
      </c>
    </row>
    <row r="533" spans="1:16" x14ac:dyDescent="0.25">
      <c r="A533" s="8" t="s">
        <v>644</v>
      </c>
      <c r="B533" s="13"/>
      <c r="C533" s="33"/>
      <c r="D533" s="14"/>
      <c r="E533" s="14"/>
      <c r="F533" s="15"/>
      <c r="G533" s="14"/>
      <c r="H533" s="14"/>
      <c r="I533" s="14"/>
      <c r="J533" s="14"/>
      <c r="K533" s="14"/>
      <c r="L533" s="14"/>
      <c r="M533" s="14"/>
      <c r="N533" s="14"/>
      <c r="O533" s="14"/>
      <c r="P533" s="14"/>
    </row>
    <row r="534" spans="1:16" x14ac:dyDescent="0.25">
      <c r="A534" s="16" t="s">
        <v>89</v>
      </c>
      <c r="B534" s="13"/>
      <c r="C534" s="33"/>
      <c r="D534" s="14"/>
      <c r="E534" s="14"/>
      <c r="F534" s="15"/>
      <c r="G534" s="14"/>
      <c r="H534" s="14"/>
      <c r="I534" s="14"/>
      <c r="J534" s="14"/>
      <c r="K534" s="14"/>
      <c r="L534" s="14"/>
      <c r="M534" s="14"/>
      <c r="N534" s="14"/>
      <c r="O534" s="14"/>
      <c r="P534" s="14"/>
    </row>
    <row r="535" spans="1:16" x14ac:dyDescent="0.25">
      <c r="A535" s="18">
        <v>44616</v>
      </c>
      <c r="B535" s="13">
        <v>43579</v>
      </c>
      <c r="C535" s="33">
        <v>1</v>
      </c>
      <c r="D535" s="14">
        <v>6000000</v>
      </c>
      <c r="E535" s="14">
        <v>216801</v>
      </c>
      <c r="F535" s="15">
        <v>200000</v>
      </c>
      <c r="G535" s="14">
        <v>147778</v>
      </c>
      <c r="H535" s="14">
        <v>123081</v>
      </c>
      <c r="I535" s="14">
        <v>0</v>
      </c>
      <c r="J535" s="14">
        <v>0</v>
      </c>
      <c r="K535" s="14">
        <v>687660</v>
      </c>
      <c r="L535" s="14">
        <v>102801</v>
      </c>
      <c r="M535" s="14">
        <v>84000</v>
      </c>
      <c r="N535" s="14">
        <v>11350</v>
      </c>
      <c r="O535" s="14">
        <v>10000</v>
      </c>
      <c r="P535" s="14">
        <v>50000</v>
      </c>
    </row>
    <row r="536" spans="1:16" x14ac:dyDescent="0.25">
      <c r="A536" s="8" t="s">
        <v>663</v>
      </c>
      <c r="B536" s="13"/>
      <c r="C536" s="33"/>
      <c r="D536" s="14"/>
      <c r="E536" s="14"/>
      <c r="F536" s="15"/>
      <c r="G536" s="14"/>
      <c r="H536" s="14"/>
      <c r="I536" s="14"/>
      <c r="J536" s="14"/>
      <c r="K536" s="14"/>
      <c r="L536" s="14"/>
      <c r="M536" s="14"/>
      <c r="N536" s="14"/>
      <c r="O536" s="14"/>
      <c r="P536" s="14"/>
    </row>
    <row r="537" spans="1:16" x14ac:dyDescent="0.25">
      <c r="A537" s="16" t="s">
        <v>211</v>
      </c>
      <c r="B537" s="13"/>
      <c r="C537" s="33"/>
      <c r="D537" s="14"/>
      <c r="E537" s="14"/>
      <c r="F537" s="15"/>
      <c r="G537" s="14"/>
      <c r="H537" s="14"/>
      <c r="I537" s="14"/>
      <c r="J537" s="14"/>
      <c r="K537" s="14"/>
      <c r="L537" s="14"/>
      <c r="M537" s="14"/>
      <c r="N537" s="14"/>
      <c r="O537" s="14"/>
      <c r="P537" s="14"/>
    </row>
    <row r="538" spans="1:16" x14ac:dyDescent="0.25">
      <c r="A538" s="18">
        <v>44502</v>
      </c>
      <c r="B538" s="13">
        <v>44364</v>
      </c>
      <c r="C538" s="33"/>
      <c r="D538" s="14">
        <v>2600000</v>
      </c>
      <c r="E538" s="14">
        <v>71997</v>
      </c>
      <c r="F538" s="15">
        <v>28600</v>
      </c>
      <c r="G538" s="14">
        <v>16321</v>
      </c>
      <c r="H538" s="14">
        <v>38018</v>
      </c>
      <c r="I538" s="14">
        <v>0</v>
      </c>
      <c r="J538" s="14">
        <v>0</v>
      </c>
      <c r="K538" s="14">
        <v>154936</v>
      </c>
      <c r="L538" s="14">
        <v>32497</v>
      </c>
      <c r="M538" s="14">
        <v>24500</v>
      </c>
      <c r="N538" s="14">
        <v>1585</v>
      </c>
      <c r="O538" s="14">
        <v>1300</v>
      </c>
      <c r="P538" s="14">
        <v>15000</v>
      </c>
    </row>
    <row r="539" spans="1:16" x14ac:dyDescent="0.25">
      <c r="A539" s="8" t="s">
        <v>667</v>
      </c>
      <c r="B539" s="13"/>
      <c r="C539" s="33"/>
      <c r="D539" s="14"/>
      <c r="E539" s="14"/>
      <c r="F539" s="15"/>
      <c r="G539" s="14"/>
      <c r="H539" s="14"/>
      <c r="I539" s="14"/>
      <c r="J539" s="14"/>
      <c r="K539" s="14"/>
      <c r="L539" s="14"/>
      <c r="M539" s="14"/>
      <c r="N539" s="14"/>
      <c r="O539" s="14"/>
      <c r="P539" s="14"/>
    </row>
    <row r="540" spans="1:16" x14ac:dyDescent="0.25">
      <c r="A540" s="16" t="s">
        <v>148</v>
      </c>
      <c r="B540" s="13"/>
      <c r="C540" s="33"/>
      <c r="D540" s="14"/>
      <c r="E540" s="14"/>
      <c r="F540" s="15"/>
      <c r="G540" s="14"/>
      <c r="H540" s="14"/>
      <c r="I540" s="14"/>
      <c r="J540" s="14"/>
      <c r="K540" s="14"/>
      <c r="L540" s="14"/>
      <c r="M540" s="14"/>
      <c r="N540" s="14"/>
      <c r="O540" s="14"/>
      <c r="P540" s="14"/>
    </row>
    <row r="541" spans="1:16" x14ac:dyDescent="0.25">
      <c r="A541" s="18">
        <v>44539</v>
      </c>
      <c r="B541" s="13">
        <v>44427</v>
      </c>
      <c r="C541" s="33"/>
      <c r="D541" s="14">
        <v>10000000</v>
      </c>
      <c r="E541" s="14">
        <v>98688</v>
      </c>
      <c r="F541" s="15">
        <v>40000</v>
      </c>
      <c r="G541" s="14">
        <v>0</v>
      </c>
      <c r="H541" s="14">
        <v>35469</v>
      </c>
      <c r="I541" s="14">
        <v>0</v>
      </c>
      <c r="J541" s="14">
        <v>0</v>
      </c>
      <c r="K541" s="14">
        <v>174157</v>
      </c>
      <c r="L541" s="14">
        <v>51938</v>
      </c>
      <c r="M541" s="14">
        <v>27500</v>
      </c>
      <c r="N541" s="14">
        <v>5775</v>
      </c>
      <c r="O541" s="14">
        <v>5000</v>
      </c>
      <c r="P541" s="14">
        <v>20000</v>
      </c>
    </row>
    <row r="542" spans="1:16" x14ac:dyDescent="0.25">
      <c r="A542" s="8" t="s">
        <v>916</v>
      </c>
      <c r="B542" s="13"/>
      <c r="C542" s="33"/>
      <c r="D542" s="14"/>
      <c r="E542" s="14"/>
      <c r="F542" s="15"/>
      <c r="G542" s="14"/>
      <c r="H542" s="14"/>
      <c r="I542" s="14"/>
      <c r="J542" s="14"/>
      <c r="K542" s="14"/>
      <c r="L542" s="14"/>
      <c r="M542" s="14"/>
      <c r="N542" s="14"/>
      <c r="O542" s="14"/>
      <c r="P542" s="14"/>
    </row>
    <row r="543" spans="1:16" x14ac:dyDescent="0.25">
      <c r="A543" s="16" t="s">
        <v>787</v>
      </c>
      <c r="B543" s="13"/>
      <c r="C543" s="33"/>
      <c r="D543" s="14"/>
      <c r="E543" s="14"/>
      <c r="F543" s="15"/>
      <c r="G543" s="14"/>
      <c r="H543" s="14"/>
      <c r="I543" s="14"/>
      <c r="J543" s="14"/>
      <c r="K543" s="14"/>
      <c r="L543" s="14"/>
      <c r="M543" s="14"/>
      <c r="N543" s="14"/>
      <c r="O543" s="14"/>
      <c r="P543" s="14"/>
    </row>
    <row r="544" spans="1:16" x14ac:dyDescent="0.25">
      <c r="A544" s="18">
        <v>44950</v>
      </c>
      <c r="B544" s="13">
        <v>44882</v>
      </c>
      <c r="C544" s="33"/>
      <c r="D544" s="14">
        <v>12000000</v>
      </c>
      <c r="E544" s="14">
        <v>105525</v>
      </c>
      <c r="F544" s="15">
        <v>90000</v>
      </c>
      <c r="G544" s="14">
        <v>0</v>
      </c>
      <c r="H544" s="14">
        <v>54375</v>
      </c>
      <c r="I544" s="14">
        <v>0</v>
      </c>
      <c r="J544" s="14">
        <v>0</v>
      </c>
      <c r="K544" s="14">
        <v>249900</v>
      </c>
      <c r="L544" s="14">
        <v>55525</v>
      </c>
      <c r="M544" s="14">
        <v>25000</v>
      </c>
      <c r="N544" s="14">
        <v>6775</v>
      </c>
      <c r="O544" s="14">
        <v>6000</v>
      </c>
      <c r="P544" s="14">
        <v>36000</v>
      </c>
    </row>
    <row r="545" spans="1:16" x14ac:dyDescent="0.25">
      <c r="A545" s="8" t="s">
        <v>1049</v>
      </c>
      <c r="B545" s="13"/>
      <c r="C545" s="33"/>
      <c r="D545" s="14"/>
      <c r="E545" s="14"/>
      <c r="F545" s="15"/>
      <c r="G545" s="14"/>
      <c r="H545" s="14"/>
      <c r="I545" s="14"/>
      <c r="J545" s="14"/>
      <c r="K545" s="14"/>
      <c r="L545" s="14"/>
      <c r="M545" s="14"/>
      <c r="N545" s="14"/>
      <c r="O545" s="14"/>
      <c r="P545" s="14"/>
    </row>
    <row r="546" spans="1:16" x14ac:dyDescent="0.25">
      <c r="A546" s="16" t="s">
        <v>971</v>
      </c>
      <c r="B546" s="13"/>
      <c r="C546" s="33"/>
      <c r="D546" s="14"/>
      <c r="E546" s="14"/>
      <c r="F546" s="15"/>
      <c r="G546" s="14"/>
      <c r="H546" s="14"/>
      <c r="I546" s="14"/>
      <c r="J546" s="14"/>
      <c r="K546" s="14"/>
      <c r="L546" s="14"/>
      <c r="M546" s="14"/>
      <c r="N546" s="14"/>
      <c r="O546" s="14"/>
      <c r="P546" s="14"/>
    </row>
    <row r="547" spans="1:16" x14ac:dyDescent="0.25">
      <c r="A547" s="18">
        <v>45148</v>
      </c>
      <c r="B547" s="13">
        <v>44854</v>
      </c>
      <c r="C547" s="33"/>
      <c r="D547" s="14">
        <v>32000000</v>
      </c>
      <c r="E547" s="14">
        <v>167810</v>
      </c>
      <c r="F547" s="15">
        <v>290229</v>
      </c>
      <c r="G547" s="14">
        <v>0</v>
      </c>
      <c r="H547" s="14">
        <v>173814</v>
      </c>
      <c r="I547" s="14">
        <v>10000</v>
      </c>
      <c r="J547" s="14">
        <v>0</v>
      </c>
      <c r="K547" s="14">
        <v>641853</v>
      </c>
      <c r="L547" s="14">
        <v>69900</v>
      </c>
      <c r="M547" s="14">
        <v>62910</v>
      </c>
      <c r="N547" s="14">
        <v>35600</v>
      </c>
      <c r="O547" s="14">
        <v>16000</v>
      </c>
      <c r="P547" s="14">
        <v>117861</v>
      </c>
    </row>
    <row r="548" spans="1:16" x14ac:dyDescent="0.25">
      <c r="A548" s="8" t="s">
        <v>917</v>
      </c>
      <c r="B548" s="13"/>
      <c r="C548" s="33"/>
      <c r="D548" s="14"/>
      <c r="E548" s="14"/>
      <c r="F548" s="15"/>
      <c r="G548" s="14"/>
      <c r="H548" s="14"/>
      <c r="I548" s="14"/>
      <c r="J548" s="14"/>
      <c r="K548" s="14"/>
      <c r="L548" s="14"/>
      <c r="M548" s="14"/>
      <c r="N548" s="14"/>
      <c r="O548" s="14"/>
      <c r="P548" s="14"/>
    </row>
    <row r="549" spans="1:16" x14ac:dyDescent="0.25">
      <c r="A549" s="16" t="s">
        <v>843</v>
      </c>
      <c r="B549" s="13"/>
      <c r="C549" s="33"/>
      <c r="D549" s="14"/>
      <c r="E549" s="14"/>
      <c r="F549" s="15"/>
      <c r="G549" s="14"/>
      <c r="H549" s="14"/>
      <c r="I549" s="14"/>
      <c r="J549" s="14"/>
      <c r="K549" s="14"/>
      <c r="L549" s="14"/>
      <c r="M549" s="14"/>
      <c r="N549" s="14"/>
      <c r="O549" s="14"/>
      <c r="P549" s="14"/>
    </row>
    <row r="550" spans="1:16" x14ac:dyDescent="0.25">
      <c r="A550" s="18">
        <v>44973</v>
      </c>
      <c r="B550" s="13">
        <v>44700</v>
      </c>
      <c r="C550" s="33"/>
      <c r="D550" s="14">
        <v>12500000</v>
      </c>
      <c r="E550" s="14">
        <v>219025</v>
      </c>
      <c r="F550" s="15">
        <v>243750</v>
      </c>
      <c r="G550" s="14">
        <v>0</v>
      </c>
      <c r="H550" s="14">
        <v>94234</v>
      </c>
      <c r="I550" s="14">
        <v>59092</v>
      </c>
      <c r="J550" s="14">
        <v>0</v>
      </c>
      <c r="K550" s="14">
        <v>616101</v>
      </c>
      <c r="L550" s="14">
        <v>59025</v>
      </c>
      <c r="M550" s="14">
        <v>82500</v>
      </c>
      <c r="N550" s="14">
        <v>14500</v>
      </c>
      <c r="O550" s="14">
        <v>6250</v>
      </c>
      <c r="P550" s="14">
        <v>55000</v>
      </c>
    </row>
    <row r="551" spans="1:16" x14ac:dyDescent="0.25">
      <c r="A551" s="8" t="s">
        <v>1295</v>
      </c>
      <c r="B551" s="13"/>
      <c r="C551" s="33"/>
      <c r="D551" s="14"/>
      <c r="E551" s="14"/>
      <c r="F551" s="15"/>
      <c r="G551" s="14"/>
      <c r="H551" s="14"/>
      <c r="I551" s="14"/>
      <c r="J551" s="14"/>
      <c r="K551" s="14"/>
      <c r="L551" s="14"/>
      <c r="M551" s="14"/>
      <c r="N551" s="14"/>
      <c r="O551" s="14"/>
      <c r="P551" s="14"/>
    </row>
    <row r="552" spans="1:16" x14ac:dyDescent="0.25">
      <c r="A552" s="16" t="s">
        <v>1222</v>
      </c>
      <c r="B552" s="13"/>
      <c r="C552" s="33"/>
      <c r="D552" s="14"/>
      <c r="E552" s="14"/>
      <c r="F552" s="15"/>
      <c r="G552" s="14"/>
      <c r="H552" s="14"/>
      <c r="I552" s="14"/>
      <c r="J552" s="14"/>
      <c r="K552" s="14"/>
      <c r="L552" s="14"/>
      <c r="M552" s="14"/>
      <c r="N552" s="14"/>
      <c r="O552" s="14"/>
      <c r="P552" s="14"/>
    </row>
    <row r="553" spans="1:16" x14ac:dyDescent="0.25">
      <c r="A553" s="18">
        <v>45246</v>
      </c>
      <c r="B553" s="13">
        <v>45155</v>
      </c>
      <c r="C553" s="33"/>
      <c r="D553" s="14">
        <v>62405000</v>
      </c>
      <c r="E553" s="14">
        <v>218309</v>
      </c>
      <c r="F553" s="15">
        <v>462309</v>
      </c>
      <c r="G553" s="14">
        <v>0</v>
      </c>
      <c r="H553" s="14">
        <v>252972</v>
      </c>
      <c r="I553" s="14">
        <v>0</v>
      </c>
      <c r="J553" s="14">
        <v>0</v>
      </c>
      <c r="K553" s="14">
        <v>933590</v>
      </c>
      <c r="L553" s="14">
        <v>94309</v>
      </c>
      <c r="M553" s="14">
        <v>50000</v>
      </c>
      <c r="N553" s="14">
        <v>28517</v>
      </c>
      <c r="O553" s="14">
        <v>18722</v>
      </c>
      <c r="P553" s="14">
        <v>93608</v>
      </c>
    </row>
    <row r="554" spans="1:16" x14ac:dyDescent="0.25">
      <c r="A554" s="8" t="s">
        <v>681</v>
      </c>
      <c r="B554" s="13"/>
      <c r="C554" s="33"/>
      <c r="D554" s="14"/>
      <c r="E554" s="14"/>
      <c r="F554" s="15"/>
      <c r="G554" s="14"/>
      <c r="H554" s="14"/>
      <c r="I554" s="14"/>
      <c r="J554" s="14"/>
      <c r="K554" s="14"/>
      <c r="L554" s="14"/>
      <c r="M554" s="14"/>
      <c r="N554" s="14"/>
      <c r="O554" s="14"/>
      <c r="P554" s="14"/>
    </row>
    <row r="555" spans="1:16" x14ac:dyDescent="0.25">
      <c r="A555" s="16" t="s">
        <v>488</v>
      </c>
      <c r="B555" s="13"/>
      <c r="C555" s="33"/>
      <c r="D555" s="14"/>
      <c r="E555" s="14"/>
      <c r="F555" s="15"/>
      <c r="G555" s="14"/>
      <c r="H555" s="14"/>
      <c r="I555" s="14"/>
      <c r="J555" s="14"/>
      <c r="K555" s="14"/>
      <c r="L555" s="14"/>
      <c r="M555" s="14"/>
      <c r="N555" s="14"/>
      <c r="O555" s="14"/>
      <c r="P555" s="14"/>
    </row>
    <row r="556" spans="1:16" x14ac:dyDescent="0.25">
      <c r="A556" s="18">
        <v>44735</v>
      </c>
      <c r="B556" s="13">
        <v>44672</v>
      </c>
      <c r="C556" s="33"/>
      <c r="D556" s="14">
        <v>10358000</v>
      </c>
      <c r="E556" s="14">
        <v>79741</v>
      </c>
      <c r="F556" s="15">
        <v>56969</v>
      </c>
      <c r="G556" s="14">
        <v>0</v>
      </c>
      <c r="H556" s="14">
        <v>43439</v>
      </c>
      <c r="I556" s="14">
        <v>0</v>
      </c>
      <c r="J556" s="14">
        <v>0</v>
      </c>
      <c r="K556" s="14">
        <v>180149</v>
      </c>
      <c r="L556" s="14">
        <v>54741</v>
      </c>
      <c r="M556" s="14">
        <v>0</v>
      </c>
      <c r="N556" s="14">
        <v>5954</v>
      </c>
      <c r="O556" s="14">
        <v>5179</v>
      </c>
      <c r="P556" s="14">
        <v>23306</v>
      </c>
    </row>
    <row r="557" spans="1:16" x14ac:dyDescent="0.25">
      <c r="A557" s="8" t="s">
        <v>1296</v>
      </c>
      <c r="B557" s="13"/>
      <c r="C557" s="33"/>
      <c r="D557" s="14"/>
      <c r="E557" s="14"/>
      <c r="F557" s="15"/>
      <c r="G557" s="14"/>
      <c r="H557" s="14"/>
      <c r="I557" s="14"/>
      <c r="J557" s="14"/>
      <c r="K557" s="14"/>
      <c r="L557" s="14"/>
      <c r="M557" s="14"/>
      <c r="N557" s="14"/>
      <c r="O557" s="14"/>
      <c r="P557" s="14"/>
    </row>
    <row r="558" spans="1:16" x14ac:dyDescent="0.25">
      <c r="A558" s="16" t="s">
        <v>1257</v>
      </c>
      <c r="B558" s="13"/>
      <c r="C558" s="33"/>
      <c r="D558" s="14"/>
      <c r="E558" s="14"/>
      <c r="F558" s="15"/>
      <c r="G558" s="14"/>
      <c r="H558" s="14"/>
      <c r="I558" s="14"/>
      <c r="J558" s="14"/>
      <c r="K558" s="14"/>
      <c r="L558" s="14"/>
      <c r="M558" s="14"/>
      <c r="N558" s="14"/>
      <c r="O558" s="14"/>
      <c r="P558" s="14"/>
    </row>
    <row r="559" spans="1:16" x14ac:dyDescent="0.25">
      <c r="A559" s="18">
        <v>45463</v>
      </c>
      <c r="B559" s="13">
        <v>45190</v>
      </c>
      <c r="C559" s="33"/>
      <c r="D559" s="14">
        <v>23950000</v>
      </c>
      <c r="E559" s="14">
        <v>292363</v>
      </c>
      <c r="F559" s="15">
        <v>44000</v>
      </c>
      <c r="G559" s="14">
        <v>0</v>
      </c>
      <c r="H559" s="14">
        <v>355433</v>
      </c>
      <c r="I559" s="14">
        <v>153046</v>
      </c>
      <c r="J559" s="14">
        <v>0</v>
      </c>
      <c r="K559" s="14">
        <v>844842</v>
      </c>
      <c r="L559" s="14">
        <v>68863</v>
      </c>
      <c r="M559" s="14">
        <v>35000</v>
      </c>
      <c r="N559" s="14">
        <v>27095</v>
      </c>
      <c r="O559" s="14">
        <v>11975</v>
      </c>
      <c r="P559" s="14">
        <v>5000</v>
      </c>
    </row>
    <row r="560" spans="1:16" x14ac:dyDescent="0.25">
      <c r="A560" s="8" t="s">
        <v>604</v>
      </c>
      <c r="B560" s="13"/>
      <c r="C560" s="33"/>
      <c r="D560" s="14"/>
      <c r="E560" s="14"/>
      <c r="F560" s="15"/>
      <c r="G560" s="14"/>
      <c r="H560" s="14"/>
      <c r="I560" s="14"/>
      <c r="J560" s="14"/>
      <c r="K560" s="14"/>
      <c r="L560" s="14"/>
      <c r="M560" s="14"/>
      <c r="N560" s="14"/>
      <c r="O560" s="14"/>
      <c r="P560" s="14"/>
    </row>
    <row r="561" spans="1:16" x14ac:dyDescent="0.25">
      <c r="A561" s="16" t="s">
        <v>99</v>
      </c>
      <c r="B561" s="13"/>
      <c r="C561" s="33"/>
      <c r="D561" s="14"/>
      <c r="E561" s="14"/>
      <c r="F561" s="15"/>
      <c r="G561" s="14"/>
      <c r="H561" s="14"/>
      <c r="I561" s="14"/>
      <c r="J561" s="14"/>
      <c r="K561" s="14"/>
      <c r="L561" s="14"/>
      <c r="M561" s="14"/>
      <c r="N561" s="14"/>
      <c r="O561" s="14"/>
      <c r="P561" s="14"/>
    </row>
    <row r="562" spans="1:16" x14ac:dyDescent="0.25">
      <c r="A562" s="18">
        <v>44587</v>
      </c>
      <c r="B562" s="13">
        <v>44518</v>
      </c>
      <c r="C562" s="33"/>
      <c r="D562" s="14">
        <v>11000000</v>
      </c>
      <c r="E562" s="14">
        <v>80025</v>
      </c>
      <c r="F562" s="15">
        <v>44000</v>
      </c>
      <c r="G562" s="14">
        <v>0</v>
      </c>
      <c r="H562" s="14">
        <v>50180</v>
      </c>
      <c r="I562" s="14">
        <v>0</v>
      </c>
      <c r="J562" s="14">
        <v>0</v>
      </c>
      <c r="K562" s="14">
        <v>174205</v>
      </c>
      <c r="L562" s="14">
        <v>51025</v>
      </c>
      <c r="M562" s="14">
        <v>9000</v>
      </c>
      <c r="N562" s="14">
        <v>6275</v>
      </c>
      <c r="O562" s="14">
        <v>6275</v>
      </c>
      <c r="P562" s="14">
        <v>33000</v>
      </c>
    </row>
    <row r="563" spans="1:16" x14ac:dyDescent="0.25">
      <c r="A563" s="16" t="s">
        <v>534</v>
      </c>
      <c r="B563" s="13"/>
      <c r="C563" s="33"/>
      <c r="D563" s="14"/>
      <c r="E563" s="14"/>
      <c r="F563" s="15"/>
      <c r="G563" s="14"/>
      <c r="H563" s="14"/>
      <c r="I563" s="14"/>
      <c r="J563" s="14"/>
      <c r="K563" s="14"/>
      <c r="L563" s="14"/>
      <c r="M563" s="14"/>
      <c r="N563" s="14"/>
      <c r="O563" s="14"/>
      <c r="P563" s="14"/>
    </row>
    <row r="564" spans="1:16" x14ac:dyDescent="0.25">
      <c r="A564" s="18">
        <v>44777</v>
      </c>
      <c r="B564" s="13">
        <v>44700</v>
      </c>
      <c r="C564" s="33"/>
      <c r="D564" s="14">
        <v>110000000</v>
      </c>
      <c r="E564" s="14">
        <v>278400</v>
      </c>
      <c r="F564" s="15">
        <v>440000</v>
      </c>
      <c r="G564" s="14">
        <v>0</v>
      </c>
      <c r="H564" s="14">
        <v>295698</v>
      </c>
      <c r="I564" s="14">
        <v>0</v>
      </c>
      <c r="J564" s="14">
        <v>0</v>
      </c>
      <c r="K564" s="14">
        <v>1014098</v>
      </c>
      <c r="L564" s="14">
        <v>128400</v>
      </c>
      <c r="M564" s="14">
        <v>105000</v>
      </c>
      <c r="N564" s="14">
        <v>45275</v>
      </c>
      <c r="O564" s="14">
        <v>55000</v>
      </c>
      <c r="P564" s="14">
        <v>192500</v>
      </c>
    </row>
    <row r="565" spans="1:16" x14ac:dyDescent="0.25">
      <c r="A565" s="8" t="s">
        <v>678</v>
      </c>
      <c r="B565" s="13"/>
      <c r="C565" s="33"/>
      <c r="D565" s="14"/>
      <c r="E565" s="14"/>
      <c r="F565" s="15"/>
      <c r="G565" s="14"/>
      <c r="H565" s="14"/>
      <c r="I565" s="14"/>
      <c r="J565" s="14"/>
      <c r="K565" s="14"/>
      <c r="L565" s="14"/>
      <c r="M565" s="14"/>
      <c r="N565" s="14"/>
      <c r="O565" s="14"/>
      <c r="P565" s="14"/>
    </row>
    <row r="566" spans="1:16" x14ac:dyDescent="0.25">
      <c r="A566" s="16" t="s">
        <v>305</v>
      </c>
      <c r="B566" s="13"/>
      <c r="C566" s="33"/>
      <c r="D566" s="14"/>
      <c r="E566" s="14"/>
      <c r="F566" s="15"/>
      <c r="G566" s="14"/>
      <c r="H566" s="14"/>
      <c r="I566" s="14"/>
      <c r="J566" s="14"/>
      <c r="K566" s="14"/>
      <c r="L566" s="14"/>
      <c r="M566" s="14"/>
      <c r="N566" s="14"/>
      <c r="O566" s="14"/>
      <c r="P566" s="14"/>
    </row>
    <row r="567" spans="1:16" x14ac:dyDescent="0.25">
      <c r="A567" s="18">
        <v>44665</v>
      </c>
      <c r="B567" s="13">
        <v>44637</v>
      </c>
      <c r="C567" s="33"/>
      <c r="D567" s="14">
        <v>90000000</v>
      </c>
      <c r="E567" s="14">
        <v>168700</v>
      </c>
      <c r="F567" s="15">
        <v>360000</v>
      </c>
      <c r="G567" s="14">
        <v>0</v>
      </c>
      <c r="H567" s="14">
        <v>247025</v>
      </c>
      <c r="I567" s="14">
        <v>0</v>
      </c>
      <c r="J567" s="14">
        <v>0</v>
      </c>
      <c r="K567" s="14">
        <v>775725</v>
      </c>
      <c r="L567" s="14">
        <v>115500</v>
      </c>
      <c r="M567" s="14">
        <v>0</v>
      </c>
      <c r="N567" s="14">
        <v>38275</v>
      </c>
      <c r="O567" s="14">
        <v>45000</v>
      </c>
      <c r="P567" s="14">
        <v>157500</v>
      </c>
    </row>
    <row r="568" spans="1:16" x14ac:dyDescent="0.25">
      <c r="A568" s="8" t="s">
        <v>658</v>
      </c>
      <c r="B568" s="13"/>
      <c r="C568" s="33"/>
      <c r="D568" s="14"/>
      <c r="E568" s="14"/>
      <c r="F568" s="15"/>
      <c r="G568" s="14"/>
      <c r="H568" s="14"/>
      <c r="I568" s="14"/>
      <c r="J568" s="14"/>
      <c r="K568" s="14"/>
      <c r="L568" s="14"/>
      <c r="M568" s="14"/>
      <c r="N568" s="14"/>
      <c r="O568" s="14"/>
      <c r="P568" s="14"/>
    </row>
    <row r="569" spans="1:16" x14ac:dyDescent="0.25">
      <c r="A569" s="16" t="s">
        <v>395</v>
      </c>
      <c r="B569" s="13"/>
      <c r="C569" s="33"/>
      <c r="D569" s="14"/>
      <c r="E569" s="14"/>
      <c r="F569" s="15"/>
      <c r="G569" s="14"/>
      <c r="H569" s="14"/>
      <c r="I569" s="14"/>
      <c r="J569" s="14"/>
      <c r="K569" s="14"/>
      <c r="L569" s="14"/>
      <c r="M569" s="14"/>
      <c r="N569" s="14"/>
      <c r="O569" s="14"/>
      <c r="P569" s="14"/>
    </row>
    <row r="570" spans="1:16" x14ac:dyDescent="0.25">
      <c r="A570" s="18">
        <v>44440</v>
      </c>
      <c r="B570" s="13">
        <v>44364</v>
      </c>
      <c r="C570" s="33"/>
      <c r="D570" s="14">
        <v>150770000</v>
      </c>
      <c r="E570" s="14">
        <v>280080</v>
      </c>
      <c r="F570" s="15">
        <v>580465</v>
      </c>
      <c r="G570" s="14">
        <v>439743</v>
      </c>
      <c r="H570" s="14">
        <v>399323</v>
      </c>
      <c r="I570" s="14">
        <v>0</v>
      </c>
      <c r="J570" s="14">
        <v>0</v>
      </c>
      <c r="K570" s="14">
        <v>1699611</v>
      </c>
      <c r="L570" s="14">
        <v>280080</v>
      </c>
      <c r="M570" s="14">
        <v>580465</v>
      </c>
      <c r="N570" s="14">
        <v>59545</v>
      </c>
      <c r="O570" s="14">
        <v>75385</v>
      </c>
      <c r="P570" s="14">
        <v>173386</v>
      </c>
    </row>
    <row r="571" spans="1:16" x14ac:dyDescent="0.25">
      <c r="A571" s="8" t="s">
        <v>683</v>
      </c>
      <c r="B571" s="13"/>
      <c r="C571" s="33"/>
      <c r="D571" s="14"/>
      <c r="E571" s="14"/>
      <c r="F571" s="15"/>
      <c r="G571" s="14"/>
      <c r="H571" s="14"/>
      <c r="I571" s="14"/>
      <c r="J571" s="14"/>
      <c r="K571" s="14"/>
      <c r="L571" s="14"/>
      <c r="M571" s="14"/>
      <c r="N571" s="14"/>
      <c r="O571" s="14"/>
      <c r="P571" s="14"/>
    </row>
    <row r="572" spans="1:16" x14ac:dyDescent="0.25">
      <c r="A572" s="16" t="s">
        <v>582</v>
      </c>
      <c r="B572" s="13"/>
      <c r="C572" s="33"/>
      <c r="D572" s="14"/>
      <c r="E572" s="14"/>
      <c r="F572" s="15"/>
      <c r="G572" s="14"/>
      <c r="H572" s="14"/>
      <c r="I572" s="14"/>
      <c r="J572" s="14"/>
      <c r="K572" s="14"/>
      <c r="L572" s="14"/>
      <c r="M572" s="14"/>
      <c r="N572" s="14"/>
      <c r="O572" s="14"/>
      <c r="P572" s="14"/>
    </row>
    <row r="573" spans="1:16" x14ac:dyDescent="0.25">
      <c r="A573" s="18">
        <v>44804</v>
      </c>
      <c r="B573" s="13">
        <v>44763</v>
      </c>
      <c r="C573" s="33"/>
      <c r="D573" s="14">
        <v>284000000</v>
      </c>
      <c r="E573" s="14">
        <v>591820</v>
      </c>
      <c r="F573" s="15">
        <v>710000</v>
      </c>
      <c r="G573" s="14">
        <v>0</v>
      </c>
      <c r="H573" s="14">
        <v>208950</v>
      </c>
      <c r="I573" s="14">
        <v>0</v>
      </c>
      <c r="J573" s="14">
        <v>0</v>
      </c>
      <c r="K573" s="14">
        <v>1510770</v>
      </c>
      <c r="L573" s="14">
        <v>314800</v>
      </c>
      <c r="M573" s="14">
        <v>0</v>
      </c>
      <c r="N573" s="14">
        <v>112950</v>
      </c>
      <c r="O573" s="14">
        <v>71000</v>
      </c>
      <c r="P573" s="14">
        <v>0</v>
      </c>
    </row>
    <row r="574" spans="1:16" x14ac:dyDescent="0.25">
      <c r="A574" s="16" t="s">
        <v>823</v>
      </c>
      <c r="B574" s="13"/>
      <c r="C574" s="33"/>
      <c r="D574" s="14"/>
      <c r="E574" s="14"/>
      <c r="F574" s="15"/>
      <c r="G574" s="14"/>
      <c r="H574" s="14"/>
      <c r="I574" s="14"/>
      <c r="J574" s="14"/>
      <c r="K574" s="14"/>
      <c r="L574" s="14"/>
      <c r="M574" s="14"/>
      <c r="N574" s="14"/>
      <c r="O574" s="14"/>
      <c r="P574" s="14"/>
    </row>
    <row r="575" spans="1:16" x14ac:dyDescent="0.25">
      <c r="A575" s="18">
        <v>44895</v>
      </c>
      <c r="B575" s="13">
        <v>44763</v>
      </c>
      <c r="C575" s="33">
        <v>1</v>
      </c>
      <c r="D575" s="14">
        <v>458000000</v>
      </c>
      <c r="E575" s="14">
        <v>643900</v>
      </c>
      <c r="F575" s="15">
        <v>1189633</v>
      </c>
      <c r="G575" s="14">
        <v>0</v>
      </c>
      <c r="H575" s="14">
        <v>629990</v>
      </c>
      <c r="I575" s="14">
        <v>0</v>
      </c>
      <c r="J575" s="14">
        <v>0</v>
      </c>
      <c r="K575" s="14">
        <v>2463523</v>
      </c>
      <c r="L575" s="14">
        <v>389400</v>
      </c>
      <c r="M575" s="14">
        <v>208600</v>
      </c>
      <c r="N575" s="14">
        <v>167075</v>
      </c>
      <c r="O575" s="14">
        <v>114500</v>
      </c>
      <c r="P575" s="14">
        <v>0</v>
      </c>
    </row>
    <row r="576" spans="1:16" x14ac:dyDescent="0.25">
      <c r="A576" s="8" t="s">
        <v>605</v>
      </c>
      <c r="B576" s="13"/>
      <c r="C576" s="33"/>
      <c r="D576" s="14"/>
      <c r="E576" s="14"/>
      <c r="F576" s="15"/>
      <c r="G576" s="14"/>
      <c r="H576" s="14"/>
      <c r="I576" s="14"/>
      <c r="J576" s="14"/>
      <c r="K576" s="14"/>
      <c r="L576" s="14"/>
      <c r="M576" s="14"/>
      <c r="N576" s="14"/>
      <c r="O576" s="14"/>
      <c r="P576" s="14"/>
    </row>
    <row r="577" spans="1:16" x14ac:dyDescent="0.25">
      <c r="A577" s="16" t="s">
        <v>539</v>
      </c>
      <c r="B577" s="13"/>
      <c r="C577" s="33"/>
      <c r="D577" s="14"/>
      <c r="E577" s="14"/>
      <c r="F577" s="15"/>
      <c r="G577" s="14"/>
      <c r="H577" s="14"/>
      <c r="I577" s="14"/>
      <c r="J577" s="14"/>
      <c r="K577" s="14"/>
      <c r="L577" s="14"/>
      <c r="M577" s="14"/>
      <c r="N577" s="14"/>
      <c r="O577" s="14"/>
      <c r="P577" s="14"/>
    </row>
    <row r="578" spans="1:16" x14ac:dyDescent="0.25">
      <c r="A578" s="18">
        <v>44700</v>
      </c>
      <c r="B578" s="13">
        <v>44581</v>
      </c>
      <c r="C578" s="33"/>
      <c r="D578" s="14">
        <v>3193505000</v>
      </c>
      <c r="E578" s="14">
        <v>3696941</v>
      </c>
      <c r="F578" s="15">
        <v>9262171</v>
      </c>
      <c r="G578" s="14">
        <v>0</v>
      </c>
      <c r="H578" s="14">
        <v>2874220</v>
      </c>
      <c r="I578" s="14">
        <v>0</v>
      </c>
      <c r="J578" s="14">
        <v>0</v>
      </c>
      <c r="K578" s="14">
        <v>15833332</v>
      </c>
      <c r="L578" s="14">
        <v>850000</v>
      </c>
      <c r="M578" s="14">
        <v>792569</v>
      </c>
      <c r="N578" s="14">
        <v>350000</v>
      </c>
      <c r="O578" s="14">
        <v>275000</v>
      </c>
      <c r="P578" s="14">
        <v>395000</v>
      </c>
    </row>
    <row r="579" spans="1:16" x14ac:dyDescent="0.25">
      <c r="A579" s="16" t="s">
        <v>852</v>
      </c>
      <c r="B579" s="13"/>
      <c r="C579" s="33"/>
      <c r="D579" s="14"/>
      <c r="E579" s="14"/>
      <c r="F579" s="15"/>
      <c r="G579" s="14"/>
      <c r="H579" s="14"/>
      <c r="I579" s="14"/>
      <c r="J579" s="14"/>
      <c r="K579" s="14"/>
      <c r="L579" s="14"/>
      <c r="M579" s="14"/>
      <c r="N579" s="14"/>
      <c r="O579" s="14"/>
      <c r="P579" s="14"/>
    </row>
    <row r="580" spans="1:16" x14ac:dyDescent="0.25">
      <c r="A580" s="18">
        <v>45014</v>
      </c>
      <c r="B580" s="13">
        <v>44973</v>
      </c>
      <c r="C580" s="33"/>
      <c r="D580" s="14">
        <v>1491485000</v>
      </c>
      <c r="E580" s="14">
        <v>2210492</v>
      </c>
      <c r="F580" s="15">
        <v>4309926</v>
      </c>
      <c r="G580" s="14">
        <v>0</v>
      </c>
      <c r="H580" s="14">
        <v>2000940</v>
      </c>
      <c r="I580" s="14">
        <v>0</v>
      </c>
      <c r="J580" s="14">
        <v>0</v>
      </c>
      <c r="K580" s="14">
        <v>8521358</v>
      </c>
      <c r="L580" s="14">
        <v>426163</v>
      </c>
      <c r="M580" s="14">
        <v>650000</v>
      </c>
      <c r="N580" s="14">
        <v>100</v>
      </c>
      <c r="O580" s="14">
        <v>290840</v>
      </c>
      <c r="P580" s="14">
        <v>250000</v>
      </c>
    </row>
    <row r="581" spans="1:16" x14ac:dyDescent="0.25">
      <c r="A581" s="8" t="s">
        <v>947</v>
      </c>
      <c r="B581" s="13"/>
      <c r="C581" s="33"/>
      <c r="D581" s="14"/>
      <c r="E581" s="14"/>
      <c r="F581" s="15"/>
      <c r="G581" s="14"/>
      <c r="H581" s="14"/>
      <c r="I581" s="14"/>
      <c r="J581" s="14"/>
      <c r="K581" s="14"/>
      <c r="L581" s="14"/>
      <c r="M581" s="14"/>
      <c r="N581" s="14"/>
      <c r="O581" s="14"/>
      <c r="P581" s="14"/>
    </row>
    <row r="582" spans="1:16" x14ac:dyDescent="0.25">
      <c r="A582" s="16" t="s">
        <v>776</v>
      </c>
      <c r="B582" s="13"/>
      <c r="C582" s="33"/>
      <c r="D582" s="14"/>
      <c r="E582" s="14"/>
      <c r="F582" s="15"/>
      <c r="G582" s="14"/>
      <c r="H582" s="14"/>
      <c r="I582" s="14"/>
      <c r="J582" s="14"/>
      <c r="K582" s="14"/>
      <c r="L582" s="14"/>
      <c r="M582" s="14"/>
      <c r="N582" s="14"/>
      <c r="O582" s="14"/>
      <c r="P582" s="14"/>
    </row>
    <row r="583" spans="1:16" x14ac:dyDescent="0.25">
      <c r="A583" s="18">
        <v>44911</v>
      </c>
      <c r="B583" s="13">
        <v>44854</v>
      </c>
      <c r="C583" s="33"/>
      <c r="D583" s="14">
        <v>209300000</v>
      </c>
      <c r="E583" s="14">
        <v>1847047</v>
      </c>
      <c r="F583" s="15">
        <v>1107877</v>
      </c>
      <c r="G583" s="14">
        <v>0</v>
      </c>
      <c r="H583" s="14">
        <v>662649</v>
      </c>
      <c r="I583" s="14">
        <v>0</v>
      </c>
      <c r="J583" s="14">
        <v>0</v>
      </c>
      <c r="K583" s="14">
        <v>3617573</v>
      </c>
      <c r="L583" s="14">
        <v>150000</v>
      </c>
      <c r="M583" s="14">
        <v>300000</v>
      </c>
      <c r="N583" s="14">
        <v>80030</v>
      </c>
      <c r="O583" s="14">
        <v>57557</v>
      </c>
      <c r="P583" s="14">
        <v>100000</v>
      </c>
    </row>
    <row r="584" spans="1:16" x14ac:dyDescent="0.25">
      <c r="A584" s="8" t="s">
        <v>1297</v>
      </c>
      <c r="B584" s="13"/>
      <c r="C584" s="33"/>
      <c r="D584" s="14"/>
      <c r="E584" s="14"/>
      <c r="F584" s="15"/>
      <c r="G584" s="14"/>
      <c r="H584" s="14"/>
      <c r="I584" s="14"/>
      <c r="J584" s="14"/>
      <c r="K584" s="14"/>
      <c r="L584" s="14"/>
      <c r="M584" s="14"/>
      <c r="N584" s="14"/>
      <c r="O584" s="14"/>
      <c r="P584" s="14"/>
    </row>
    <row r="585" spans="1:16" x14ac:dyDescent="0.25">
      <c r="A585" s="16" t="s">
        <v>1224</v>
      </c>
      <c r="B585" s="13"/>
      <c r="C585" s="33"/>
      <c r="D585" s="14"/>
      <c r="E585" s="14"/>
      <c r="F585" s="15"/>
      <c r="G585" s="14"/>
      <c r="H585" s="14"/>
      <c r="I585" s="14"/>
      <c r="J585" s="14"/>
      <c r="K585" s="14"/>
      <c r="L585" s="14"/>
      <c r="M585" s="14"/>
      <c r="N585" s="14"/>
      <c r="O585" s="14"/>
      <c r="P585" s="14"/>
    </row>
    <row r="586" spans="1:16" x14ac:dyDescent="0.25">
      <c r="A586" s="18">
        <v>45420</v>
      </c>
      <c r="B586" s="13">
        <v>45309</v>
      </c>
      <c r="C586" s="33"/>
      <c r="D586" s="14">
        <v>12840000</v>
      </c>
      <c r="E586" s="14">
        <v>140705</v>
      </c>
      <c r="F586" s="15">
        <v>105930</v>
      </c>
      <c r="G586" s="14">
        <v>51510</v>
      </c>
      <c r="H586" s="14">
        <v>87355</v>
      </c>
      <c r="I586" s="14">
        <v>0</v>
      </c>
      <c r="J586" s="14">
        <v>0</v>
      </c>
      <c r="K586" s="14">
        <v>385500</v>
      </c>
      <c r="L586" s="14">
        <v>59205</v>
      </c>
      <c r="M586" s="14">
        <v>20750</v>
      </c>
      <c r="N586" s="14">
        <v>7195</v>
      </c>
      <c r="O586" s="14">
        <v>6420</v>
      </c>
      <c r="P586" s="14">
        <v>32100</v>
      </c>
    </row>
    <row r="587" spans="1:16" x14ac:dyDescent="0.25">
      <c r="A587" s="8" t="s">
        <v>653</v>
      </c>
      <c r="B587" s="13"/>
      <c r="C587" s="33"/>
      <c r="D587" s="14"/>
      <c r="E587" s="14"/>
      <c r="F587" s="15"/>
      <c r="G587" s="14"/>
      <c r="H587" s="14"/>
      <c r="I587" s="14"/>
      <c r="J587" s="14"/>
      <c r="K587" s="14"/>
      <c r="L587" s="14"/>
      <c r="M587" s="14"/>
      <c r="N587" s="14"/>
      <c r="O587" s="14"/>
      <c r="P587" s="14"/>
    </row>
    <row r="588" spans="1:16" x14ac:dyDescent="0.25">
      <c r="A588" s="16" t="s">
        <v>41</v>
      </c>
      <c r="B588" s="13"/>
      <c r="C588" s="33"/>
      <c r="D588" s="14"/>
      <c r="E588" s="14"/>
      <c r="F588" s="15"/>
      <c r="G588" s="14"/>
      <c r="H588" s="14"/>
      <c r="I588" s="14"/>
      <c r="J588" s="14"/>
      <c r="K588" s="14"/>
      <c r="L588" s="14"/>
      <c r="M588" s="14"/>
      <c r="N588" s="14"/>
      <c r="O588" s="14"/>
      <c r="P588" s="14"/>
    </row>
    <row r="589" spans="1:16" x14ac:dyDescent="0.25">
      <c r="A589" s="18">
        <v>44601</v>
      </c>
      <c r="B589" s="13">
        <v>44667</v>
      </c>
      <c r="C589" s="33"/>
      <c r="D589" s="14">
        <v>11250000</v>
      </c>
      <c r="E589" s="14">
        <v>132962</v>
      </c>
      <c r="F589" s="15">
        <v>81563</v>
      </c>
      <c r="G589" s="14">
        <v>0</v>
      </c>
      <c r="H589" s="14">
        <v>71832</v>
      </c>
      <c r="I589" s="14">
        <v>0</v>
      </c>
      <c r="J589" s="14">
        <v>0</v>
      </c>
      <c r="K589" s="14">
        <v>286357</v>
      </c>
      <c r="L589" s="14">
        <v>55462</v>
      </c>
      <c r="M589" s="14">
        <v>45000</v>
      </c>
      <c r="N589" s="14">
        <v>6400</v>
      </c>
      <c r="O589" s="14">
        <v>0</v>
      </c>
      <c r="P589" s="14">
        <v>22500</v>
      </c>
    </row>
    <row r="590" spans="1:16" x14ac:dyDescent="0.25">
      <c r="A590" s="8" t="s">
        <v>654</v>
      </c>
      <c r="B590" s="13"/>
      <c r="C590" s="33"/>
      <c r="D590" s="14"/>
      <c r="E590" s="14"/>
      <c r="F590" s="15"/>
      <c r="G590" s="14"/>
      <c r="H590" s="14"/>
      <c r="I590" s="14"/>
      <c r="J590" s="14"/>
      <c r="K590" s="14"/>
      <c r="L590" s="14"/>
      <c r="M590" s="14"/>
      <c r="N590" s="14"/>
      <c r="O590" s="14"/>
      <c r="P590" s="14"/>
    </row>
    <row r="591" spans="1:16" x14ac:dyDescent="0.25">
      <c r="A591" s="16" t="s">
        <v>147</v>
      </c>
      <c r="B591" s="13"/>
      <c r="C591" s="33"/>
      <c r="D591" s="14"/>
      <c r="E591" s="14"/>
      <c r="F591" s="15"/>
      <c r="G591" s="14"/>
      <c r="H591" s="14"/>
      <c r="I591" s="14"/>
      <c r="J591" s="14"/>
      <c r="K591" s="14"/>
      <c r="L591" s="14"/>
      <c r="M591" s="14"/>
      <c r="N591" s="14"/>
      <c r="O591" s="14"/>
      <c r="P591" s="14"/>
    </row>
    <row r="592" spans="1:16" x14ac:dyDescent="0.25">
      <c r="A592" s="18">
        <v>44546</v>
      </c>
      <c r="B592" s="13">
        <v>43972</v>
      </c>
      <c r="C592" s="33"/>
      <c r="D592" s="14">
        <v>11020000</v>
      </c>
      <c r="E592" s="14">
        <v>121783</v>
      </c>
      <c r="F592" s="15">
        <v>79895</v>
      </c>
      <c r="G592" s="14">
        <v>0</v>
      </c>
      <c r="H592" s="14">
        <v>71035</v>
      </c>
      <c r="I592" s="14">
        <v>0</v>
      </c>
      <c r="J592" s="14">
        <v>0</v>
      </c>
      <c r="K592" s="14">
        <v>272713</v>
      </c>
      <c r="L592" s="14">
        <v>51065</v>
      </c>
      <c r="M592" s="14">
        <v>44500</v>
      </c>
      <c r="N592" s="14">
        <v>6285</v>
      </c>
      <c r="O592" s="14">
        <v>5510</v>
      </c>
      <c r="P592" s="14">
        <v>22040</v>
      </c>
    </row>
    <row r="593" spans="1:16" x14ac:dyDescent="0.25">
      <c r="A593" s="8" t="s">
        <v>918</v>
      </c>
      <c r="B593" s="13"/>
      <c r="C593" s="33"/>
      <c r="D593" s="14"/>
      <c r="E593" s="14"/>
      <c r="F593" s="15"/>
      <c r="G593" s="14"/>
      <c r="H593" s="14"/>
      <c r="I593" s="14"/>
      <c r="J593" s="14"/>
      <c r="K593" s="14"/>
      <c r="L593" s="14"/>
      <c r="M593" s="14"/>
      <c r="N593" s="14"/>
      <c r="O593" s="14"/>
      <c r="P593" s="14"/>
    </row>
    <row r="594" spans="1:16" x14ac:dyDescent="0.25">
      <c r="A594" s="16" t="s">
        <v>835</v>
      </c>
      <c r="B594" s="13"/>
      <c r="C594" s="33"/>
      <c r="D594" s="14"/>
      <c r="E594" s="14"/>
      <c r="F594" s="15"/>
      <c r="G594" s="14"/>
      <c r="H594" s="14"/>
      <c r="I594" s="14"/>
      <c r="J594" s="14"/>
      <c r="K594" s="14"/>
      <c r="L594" s="14"/>
      <c r="M594" s="14"/>
      <c r="N594" s="14"/>
      <c r="O594" s="14"/>
      <c r="P594" s="14"/>
    </row>
    <row r="595" spans="1:16" x14ac:dyDescent="0.25">
      <c r="A595" s="18">
        <v>45036</v>
      </c>
      <c r="B595" s="13">
        <v>44973</v>
      </c>
      <c r="C595" s="33"/>
      <c r="D595" s="14">
        <v>12065000</v>
      </c>
      <c r="E595" s="14">
        <v>110655</v>
      </c>
      <c r="F595" s="15">
        <v>96520</v>
      </c>
      <c r="G595" s="14">
        <v>0</v>
      </c>
      <c r="H595" s="14">
        <v>73436</v>
      </c>
      <c r="I595" s="14">
        <v>0</v>
      </c>
      <c r="J595" s="14">
        <v>0</v>
      </c>
      <c r="K595" s="14">
        <v>280611</v>
      </c>
      <c r="L595" s="14">
        <v>58155</v>
      </c>
      <c r="M595" s="14">
        <v>96520</v>
      </c>
      <c r="N595" s="14">
        <v>6808</v>
      </c>
      <c r="O595" s="14">
        <v>6033</v>
      </c>
      <c r="P595" s="14">
        <v>27146</v>
      </c>
    </row>
    <row r="596" spans="1:16" x14ac:dyDescent="0.25">
      <c r="A596" s="8" t="s">
        <v>674</v>
      </c>
      <c r="B596" s="13"/>
      <c r="C596" s="33"/>
      <c r="D596" s="14"/>
      <c r="E596" s="14"/>
      <c r="F596" s="15"/>
      <c r="G596" s="14"/>
      <c r="H596" s="14"/>
      <c r="I596" s="14"/>
      <c r="J596" s="14"/>
      <c r="K596" s="14"/>
      <c r="L596" s="14"/>
      <c r="M596" s="14"/>
      <c r="N596" s="14"/>
      <c r="O596" s="14"/>
      <c r="P596" s="14"/>
    </row>
    <row r="597" spans="1:16" x14ac:dyDescent="0.25">
      <c r="A597" s="16" t="s">
        <v>95</v>
      </c>
      <c r="B597" s="13"/>
      <c r="C597" s="33"/>
      <c r="D597" s="14"/>
      <c r="E597" s="14"/>
      <c r="F597" s="15"/>
      <c r="G597" s="14"/>
      <c r="H597" s="14"/>
      <c r="I597" s="14"/>
      <c r="J597" s="14"/>
      <c r="K597" s="14"/>
      <c r="L597" s="14"/>
      <c r="M597" s="14"/>
      <c r="N597" s="14"/>
      <c r="O597" s="14"/>
      <c r="P597" s="14"/>
    </row>
    <row r="598" spans="1:16" x14ac:dyDescent="0.25">
      <c r="A598" s="18">
        <v>44566</v>
      </c>
      <c r="B598" s="13">
        <v>44518</v>
      </c>
      <c r="C598" s="33"/>
      <c r="D598" s="14">
        <v>30000000</v>
      </c>
      <c r="E598" s="14">
        <v>89400</v>
      </c>
      <c r="F598" s="15">
        <v>120000</v>
      </c>
      <c r="G598" s="14">
        <v>0</v>
      </c>
      <c r="H598" s="14">
        <v>97775</v>
      </c>
      <c r="I598" s="14">
        <v>0</v>
      </c>
      <c r="J598" s="14">
        <v>0</v>
      </c>
      <c r="K598" s="14">
        <v>307175</v>
      </c>
      <c r="L598" s="14">
        <v>71900</v>
      </c>
      <c r="M598" s="14">
        <v>0</v>
      </c>
      <c r="N598" s="14">
        <v>15275</v>
      </c>
      <c r="O598" s="14">
        <v>15000</v>
      </c>
      <c r="P598" s="14">
        <v>60000</v>
      </c>
    </row>
    <row r="599" spans="1:16" x14ac:dyDescent="0.25">
      <c r="A599" s="8" t="s">
        <v>671</v>
      </c>
      <c r="B599" s="13"/>
      <c r="C599" s="33"/>
      <c r="D599" s="14"/>
      <c r="E599" s="14"/>
      <c r="F599" s="15"/>
      <c r="G599" s="14"/>
      <c r="H599" s="14"/>
      <c r="I599" s="14"/>
      <c r="J599" s="14"/>
      <c r="K599" s="14"/>
      <c r="L599" s="14"/>
      <c r="M599" s="14"/>
      <c r="N599" s="14"/>
      <c r="O599" s="14"/>
      <c r="P599" s="14"/>
    </row>
    <row r="600" spans="1:16" x14ac:dyDescent="0.25">
      <c r="A600" s="16" t="s">
        <v>277</v>
      </c>
      <c r="B600" s="13"/>
      <c r="C600" s="33"/>
      <c r="D600" s="14"/>
      <c r="E600" s="14"/>
      <c r="F600" s="15"/>
      <c r="G600" s="14"/>
      <c r="H600" s="14"/>
      <c r="I600" s="14"/>
      <c r="J600" s="14"/>
      <c r="K600" s="14"/>
      <c r="L600" s="14"/>
      <c r="M600" s="14"/>
      <c r="N600" s="14"/>
      <c r="O600" s="14"/>
      <c r="P600" s="14"/>
    </row>
    <row r="601" spans="1:16" x14ac:dyDescent="0.25">
      <c r="A601" s="18">
        <v>44498</v>
      </c>
      <c r="B601" s="13">
        <v>44455</v>
      </c>
      <c r="C601" s="33"/>
      <c r="D601" s="14">
        <v>45645000</v>
      </c>
      <c r="E601" s="14">
        <v>227634</v>
      </c>
      <c r="F601" s="15">
        <v>456450</v>
      </c>
      <c r="G601" s="14">
        <v>0</v>
      </c>
      <c r="H601" s="14">
        <v>74750</v>
      </c>
      <c r="I601" s="14">
        <v>0</v>
      </c>
      <c r="J601" s="14">
        <v>529722</v>
      </c>
      <c r="K601" s="14">
        <v>1288556</v>
      </c>
      <c r="L601" s="14">
        <v>85134</v>
      </c>
      <c r="M601" s="14">
        <v>80000</v>
      </c>
      <c r="N601" s="14">
        <v>49927</v>
      </c>
      <c r="O601" s="14">
        <v>22823</v>
      </c>
      <c r="P601" s="14">
        <v>0</v>
      </c>
    </row>
    <row r="602" spans="1:16" x14ac:dyDescent="0.25">
      <c r="A602" s="8" t="s">
        <v>652</v>
      </c>
      <c r="B602" s="13"/>
      <c r="C602" s="33"/>
      <c r="D602" s="14"/>
      <c r="E602" s="14"/>
      <c r="F602" s="15"/>
      <c r="G602" s="14"/>
      <c r="H602" s="14"/>
      <c r="I602" s="14"/>
      <c r="J602" s="14"/>
      <c r="K602" s="14"/>
      <c r="L602" s="14"/>
      <c r="M602" s="14"/>
      <c r="N602" s="14"/>
      <c r="O602" s="14"/>
      <c r="P602" s="14"/>
    </row>
    <row r="603" spans="1:16" x14ac:dyDescent="0.25">
      <c r="A603" s="16" t="s">
        <v>393</v>
      </c>
      <c r="B603" s="13"/>
      <c r="C603" s="33"/>
      <c r="D603" s="14"/>
      <c r="E603" s="14"/>
      <c r="F603" s="15"/>
      <c r="G603" s="14"/>
      <c r="H603" s="14"/>
      <c r="I603" s="14"/>
      <c r="J603" s="14"/>
      <c r="K603" s="14"/>
      <c r="L603" s="14"/>
      <c r="M603" s="14"/>
      <c r="N603" s="14"/>
      <c r="O603" s="14"/>
      <c r="P603" s="14"/>
    </row>
    <row r="604" spans="1:16" x14ac:dyDescent="0.25">
      <c r="A604" s="18">
        <v>44462</v>
      </c>
      <c r="B604" s="13">
        <v>43937</v>
      </c>
      <c r="C604" s="33"/>
      <c r="D604" s="14">
        <v>17380000</v>
      </c>
      <c r="E604" s="14">
        <v>139313</v>
      </c>
      <c r="F604" s="15">
        <v>130350</v>
      </c>
      <c r="G604" s="14">
        <v>200514</v>
      </c>
      <c r="H604" s="14">
        <v>73842</v>
      </c>
      <c r="I604" s="14">
        <v>0</v>
      </c>
      <c r="J604" s="14">
        <v>0</v>
      </c>
      <c r="K604" s="14">
        <v>544019</v>
      </c>
      <c r="L604" s="14">
        <v>64813</v>
      </c>
      <c r="M604" s="14">
        <v>21000</v>
      </c>
      <c r="N604" s="14">
        <v>9465</v>
      </c>
      <c r="O604" s="14">
        <v>8690</v>
      </c>
      <c r="P604" s="14">
        <v>34760</v>
      </c>
    </row>
    <row r="605" spans="1:16" x14ac:dyDescent="0.25">
      <c r="A605" s="8" t="s">
        <v>651</v>
      </c>
      <c r="B605" s="13"/>
      <c r="C605" s="33"/>
      <c r="D605" s="14"/>
      <c r="E605" s="14"/>
      <c r="F605" s="15"/>
      <c r="G605" s="14"/>
      <c r="H605" s="14"/>
      <c r="I605" s="14"/>
      <c r="J605" s="14"/>
      <c r="K605" s="14"/>
      <c r="L605" s="14"/>
      <c r="M605" s="14"/>
      <c r="N605" s="14"/>
      <c r="O605" s="14"/>
      <c r="P605" s="14"/>
    </row>
    <row r="606" spans="1:16" x14ac:dyDescent="0.25">
      <c r="A606" s="16" t="s">
        <v>392</v>
      </c>
      <c r="B606" s="13"/>
      <c r="C606" s="33"/>
      <c r="D606" s="14"/>
      <c r="E606" s="14"/>
      <c r="F606" s="15"/>
      <c r="G606" s="14"/>
      <c r="H606" s="14"/>
      <c r="I606" s="14"/>
      <c r="J606" s="14"/>
      <c r="K606" s="14"/>
      <c r="L606" s="14"/>
      <c r="M606" s="14"/>
      <c r="N606" s="14"/>
      <c r="O606" s="14"/>
      <c r="P606" s="14"/>
    </row>
    <row r="607" spans="1:16" x14ac:dyDescent="0.25">
      <c r="A607" s="18">
        <v>44462</v>
      </c>
      <c r="B607" s="13">
        <v>43937</v>
      </c>
      <c r="C607" s="33"/>
      <c r="D607" s="14">
        <v>18550000</v>
      </c>
      <c r="E607" s="14">
        <v>138435</v>
      </c>
      <c r="F607" s="15">
        <v>139125</v>
      </c>
      <c r="G607" s="14">
        <v>214092</v>
      </c>
      <c r="H607" s="14">
        <v>77399</v>
      </c>
      <c r="I607" s="14">
        <v>0</v>
      </c>
      <c r="J607" s="14">
        <v>0</v>
      </c>
      <c r="K607" s="14">
        <v>569051</v>
      </c>
      <c r="L607" s="14">
        <v>63935</v>
      </c>
      <c r="M607" s="14">
        <v>21000</v>
      </c>
      <c r="N607" s="14">
        <v>10050</v>
      </c>
      <c r="O607" s="14">
        <v>9275</v>
      </c>
      <c r="P607" s="14">
        <v>37100</v>
      </c>
    </row>
    <row r="608" spans="1:16" x14ac:dyDescent="0.25">
      <c r="A608" s="8" t="s">
        <v>641</v>
      </c>
      <c r="B608" s="13"/>
      <c r="C608" s="33"/>
      <c r="D608" s="14"/>
      <c r="E608" s="14"/>
      <c r="F608" s="15"/>
      <c r="G608" s="14"/>
      <c r="H608" s="14"/>
      <c r="I608" s="14"/>
      <c r="J608" s="14"/>
      <c r="K608" s="14"/>
      <c r="L608" s="14"/>
      <c r="M608" s="14"/>
      <c r="N608" s="14"/>
      <c r="O608" s="14"/>
      <c r="P608" s="14"/>
    </row>
    <row r="609" spans="1:16" x14ac:dyDescent="0.25">
      <c r="A609" s="16" t="s">
        <v>389</v>
      </c>
      <c r="B609" s="13"/>
      <c r="C609" s="33"/>
      <c r="D609" s="14"/>
      <c r="E609" s="14"/>
      <c r="F609" s="15"/>
      <c r="G609" s="14"/>
      <c r="H609" s="14"/>
      <c r="I609" s="14"/>
      <c r="J609" s="14"/>
      <c r="K609" s="14"/>
      <c r="L609" s="14"/>
      <c r="M609" s="14"/>
      <c r="N609" s="14"/>
      <c r="O609" s="14"/>
      <c r="P609" s="14"/>
    </row>
    <row r="610" spans="1:16" x14ac:dyDescent="0.25">
      <c r="A610" s="18">
        <v>44462</v>
      </c>
      <c r="B610" s="13">
        <v>42691</v>
      </c>
      <c r="C610" s="33"/>
      <c r="D610" s="14">
        <v>14550000</v>
      </c>
      <c r="E610" s="14">
        <v>129063</v>
      </c>
      <c r="F610" s="15">
        <v>105488</v>
      </c>
      <c r="G610" s="14">
        <v>123355</v>
      </c>
      <c r="H610" s="14">
        <v>67154</v>
      </c>
      <c r="I610" s="14">
        <v>0</v>
      </c>
      <c r="J610" s="14">
        <v>0</v>
      </c>
      <c r="K610" s="14">
        <v>425060</v>
      </c>
      <c r="L610" s="14">
        <v>61813</v>
      </c>
      <c r="M610" s="14">
        <v>21000</v>
      </c>
      <c r="N610" s="14">
        <v>8050</v>
      </c>
      <c r="O610" s="14">
        <v>7525</v>
      </c>
      <c r="P610" s="14">
        <v>29100</v>
      </c>
    </row>
    <row r="611" spans="1:16" x14ac:dyDescent="0.25">
      <c r="A611" s="8" t="s">
        <v>1072</v>
      </c>
      <c r="B611" s="13"/>
      <c r="C611" s="33"/>
      <c r="D611" s="14"/>
      <c r="E611" s="14"/>
      <c r="F611" s="15"/>
      <c r="G611" s="14"/>
      <c r="H611" s="14"/>
      <c r="I611" s="14"/>
      <c r="J611" s="14"/>
      <c r="K611" s="14"/>
      <c r="L611" s="14"/>
      <c r="M611" s="14"/>
      <c r="N611" s="14"/>
      <c r="O611" s="14"/>
      <c r="P611" s="14"/>
    </row>
    <row r="612" spans="1:16" x14ac:dyDescent="0.25">
      <c r="A612" s="16" t="s">
        <v>1070</v>
      </c>
      <c r="B612" s="13"/>
      <c r="C612" s="33"/>
      <c r="D612" s="14"/>
      <c r="E612" s="14"/>
      <c r="F612" s="15"/>
      <c r="G612" s="14"/>
      <c r="H612" s="14"/>
      <c r="I612" s="14"/>
      <c r="J612" s="14"/>
      <c r="K612" s="14"/>
      <c r="L612" s="14"/>
      <c r="M612" s="14"/>
      <c r="N612" s="14"/>
      <c r="O612" s="14"/>
      <c r="P612" s="14"/>
    </row>
    <row r="613" spans="1:16" x14ac:dyDescent="0.25">
      <c r="A613" s="18">
        <v>45230</v>
      </c>
      <c r="B613" s="13">
        <v>45190</v>
      </c>
      <c r="C613" s="33"/>
      <c r="D613" s="14">
        <v>14040000</v>
      </c>
      <c r="E613" s="14">
        <v>148430</v>
      </c>
      <c r="F613" s="15">
        <v>115830</v>
      </c>
      <c r="G613" s="14">
        <v>102793</v>
      </c>
      <c r="H613" s="14">
        <v>76071</v>
      </c>
      <c r="I613" s="14">
        <v>0</v>
      </c>
      <c r="J613" s="14">
        <v>0</v>
      </c>
      <c r="K613" s="14">
        <v>443124</v>
      </c>
      <c r="L613" s="14">
        <v>61430</v>
      </c>
      <c r="M613" s="14">
        <v>23500</v>
      </c>
      <c r="N613" s="14">
        <v>7795</v>
      </c>
      <c r="O613" s="14">
        <v>7020</v>
      </c>
      <c r="P613" s="14">
        <v>31590</v>
      </c>
    </row>
    <row r="614" spans="1:16" x14ac:dyDescent="0.25">
      <c r="A614" s="8" t="s">
        <v>1200</v>
      </c>
      <c r="B614" s="13"/>
      <c r="C614" s="33"/>
      <c r="D614" s="14"/>
      <c r="E614" s="14"/>
      <c r="F614" s="15"/>
      <c r="G614" s="14"/>
      <c r="H614" s="14"/>
      <c r="I614" s="14"/>
      <c r="J614" s="14"/>
      <c r="K614" s="14"/>
      <c r="L614" s="14"/>
      <c r="M614" s="14"/>
      <c r="N614" s="14"/>
      <c r="O614" s="14"/>
      <c r="P614" s="14"/>
    </row>
    <row r="615" spans="1:16" x14ac:dyDescent="0.25">
      <c r="A615" s="16" t="s">
        <v>1165</v>
      </c>
      <c r="B615" s="13"/>
      <c r="C615" s="33"/>
      <c r="D615" s="14"/>
      <c r="E615" s="14"/>
      <c r="F615" s="15"/>
      <c r="G615" s="14"/>
      <c r="H615" s="14"/>
      <c r="I615" s="14"/>
      <c r="J615" s="14"/>
      <c r="K615" s="14"/>
      <c r="L615" s="14"/>
      <c r="M615" s="14"/>
      <c r="N615" s="14"/>
      <c r="O615" s="14"/>
      <c r="P615" s="14"/>
    </row>
    <row r="616" spans="1:16" x14ac:dyDescent="0.25">
      <c r="A616" s="18">
        <v>45211</v>
      </c>
      <c r="B616" s="13">
        <v>45036</v>
      </c>
      <c r="C616" s="33"/>
      <c r="D616" s="14">
        <v>13109000</v>
      </c>
      <c r="E616" s="14">
        <v>140000</v>
      </c>
      <c r="F616" s="15">
        <v>103317</v>
      </c>
      <c r="G616" s="14">
        <v>0</v>
      </c>
      <c r="H616" s="14">
        <v>40225</v>
      </c>
      <c r="I616" s="14">
        <v>564176</v>
      </c>
      <c r="J616" s="14">
        <v>169872</v>
      </c>
      <c r="K616" s="14">
        <v>1017590</v>
      </c>
      <c r="L616" s="14">
        <v>57500</v>
      </c>
      <c r="M616" s="14">
        <v>25000</v>
      </c>
      <c r="N616" s="14">
        <v>15170</v>
      </c>
      <c r="O616" s="14">
        <v>6555</v>
      </c>
      <c r="P616" s="14">
        <v>0</v>
      </c>
    </row>
    <row r="617" spans="1:16" x14ac:dyDescent="0.25">
      <c r="A617" s="8" t="s">
        <v>668</v>
      </c>
      <c r="B617" s="13"/>
      <c r="C617" s="33"/>
      <c r="D617" s="14"/>
      <c r="E617" s="14"/>
      <c r="F617" s="15"/>
      <c r="G617" s="14"/>
      <c r="H617" s="14"/>
      <c r="I617" s="14"/>
      <c r="J617" s="14"/>
      <c r="K617" s="14"/>
      <c r="L617" s="14"/>
      <c r="M617" s="14"/>
      <c r="N617" s="14"/>
      <c r="O617" s="14"/>
      <c r="P617" s="14"/>
    </row>
    <row r="618" spans="1:16" x14ac:dyDescent="0.25">
      <c r="A618" s="16" t="s">
        <v>209</v>
      </c>
      <c r="B618" s="13"/>
      <c r="C618" s="33"/>
      <c r="D618" s="14"/>
      <c r="E618" s="14"/>
      <c r="F618" s="15"/>
      <c r="G618" s="14"/>
      <c r="H618" s="14"/>
      <c r="I618" s="14"/>
      <c r="J618" s="14"/>
      <c r="K618" s="14"/>
      <c r="L618" s="14"/>
      <c r="M618" s="14"/>
      <c r="N618" s="14"/>
      <c r="O618" s="14"/>
      <c r="P618" s="14"/>
    </row>
    <row r="619" spans="1:16" x14ac:dyDescent="0.25">
      <c r="A619" s="18">
        <v>44518</v>
      </c>
      <c r="B619" s="13">
        <v>44490</v>
      </c>
      <c r="C619" s="33"/>
      <c r="D619" s="14">
        <v>8445000</v>
      </c>
      <c r="E619" s="14">
        <v>106544</v>
      </c>
      <c r="F619" s="15">
        <v>130354</v>
      </c>
      <c r="G619" s="14">
        <v>0</v>
      </c>
      <c r="H619" s="14">
        <v>52700</v>
      </c>
      <c r="I619" s="14">
        <v>0</v>
      </c>
      <c r="J619" s="14">
        <v>0</v>
      </c>
      <c r="K619" s="14">
        <v>289598</v>
      </c>
      <c r="L619" s="14">
        <v>46544</v>
      </c>
      <c r="M619" s="14">
        <v>20000</v>
      </c>
      <c r="N619" s="14">
        <v>4920</v>
      </c>
      <c r="O619" s="14">
        <v>4223</v>
      </c>
      <c r="P619" s="14">
        <v>32058</v>
      </c>
    </row>
    <row r="620" spans="1:16" x14ac:dyDescent="0.25">
      <c r="A620" s="8" t="s">
        <v>679</v>
      </c>
      <c r="B620" s="13"/>
      <c r="C620" s="33"/>
      <c r="D620" s="14"/>
      <c r="E620" s="14"/>
      <c r="F620" s="15"/>
      <c r="G620" s="14"/>
      <c r="H620" s="14"/>
      <c r="I620" s="14"/>
      <c r="J620" s="14"/>
      <c r="K620" s="14"/>
      <c r="L620" s="14"/>
      <c r="M620" s="14"/>
      <c r="N620" s="14"/>
      <c r="O620" s="14"/>
      <c r="P620" s="14"/>
    </row>
    <row r="621" spans="1:16" x14ac:dyDescent="0.25">
      <c r="A621" s="16" t="s">
        <v>444</v>
      </c>
      <c r="B621" s="13"/>
      <c r="C621" s="33"/>
      <c r="D621" s="14"/>
      <c r="E621" s="14"/>
      <c r="F621" s="15"/>
      <c r="G621" s="14"/>
      <c r="H621" s="14"/>
      <c r="I621" s="14"/>
      <c r="J621" s="14"/>
      <c r="K621" s="14"/>
      <c r="L621" s="14"/>
      <c r="M621" s="14"/>
      <c r="N621" s="14"/>
      <c r="O621" s="14"/>
      <c r="P621" s="14"/>
    </row>
    <row r="622" spans="1:16" x14ac:dyDescent="0.25">
      <c r="A622" s="18">
        <v>44692</v>
      </c>
      <c r="B622" s="13">
        <v>44672</v>
      </c>
      <c r="C622" s="33"/>
      <c r="D622" s="14">
        <v>7000000</v>
      </c>
      <c r="E622" s="14">
        <v>78025</v>
      </c>
      <c r="F622" s="15">
        <v>35000</v>
      </c>
      <c r="G622" s="14">
        <v>0</v>
      </c>
      <c r="H622" s="14">
        <v>45251</v>
      </c>
      <c r="I622" s="14">
        <v>0</v>
      </c>
      <c r="J622" s="14">
        <v>0</v>
      </c>
      <c r="K622" s="14">
        <v>158276</v>
      </c>
      <c r="L622" s="14">
        <v>48025</v>
      </c>
      <c r="M622" s="14">
        <v>0</v>
      </c>
      <c r="N622" s="14">
        <v>4125</v>
      </c>
      <c r="O622" s="14">
        <v>3500</v>
      </c>
      <c r="P622" s="14">
        <v>0</v>
      </c>
    </row>
    <row r="623" spans="1:16" x14ac:dyDescent="0.25">
      <c r="A623" s="8" t="s">
        <v>677</v>
      </c>
      <c r="B623" s="13"/>
      <c r="C623" s="33"/>
      <c r="D623" s="14"/>
      <c r="E623" s="14"/>
      <c r="F623" s="15"/>
      <c r="G623" s="14"/>
      <c r="H623" s="14"/>
      <c r="I623" s="14"/>
      <c r="J623" s="14"/>
      <c r="K623" s="14"/>
      <c r="L623" s="14"/>
      <c r="M623" s="14"/>
      <c r="N623" s="14"/>
      <c r="O623" s="14"/>
      <c r="P623" s="14"/>
    </row>
    <row r="624" spans="1:16" x14ac:dyDescent="0.25">
      <c r="A624" s="16" t="s">
        <v>185</v>
      </c>
      <c r="B624" s="13"/>
      <c r="C624" s="33"/>
      <c r="D624" s="14"/>
      <c r="E624" s="14"/>
      <c r="F624" s="15"/>
      <c r="G624" s="14"/>
      <c r="H624" s="14"/>
      <c r="I624" s="14"/>
      <c r="J624" s="14"/>
      <c r="K624" s="14"/>
      <c r="L624" s="14"/>
      <c r="M624" s="14"/>
      <c r="N624" s="14"/>
      <c r="O624" s="14"/>
      <c r="P624" s="14"/>
    </row>
    <row r="625" spans="1:16" x14ac:dyDescent="0.25">
      <c r="A625" s="18">
        <v>44650</v>
      </c>
      <c r="B625" s="13">
        <v>44614</v>
      </c>
      <c r="C625" s="33"/>
      <c r="D625" s="14">
        <v>12455000</v>
      </c>
      <c r="E625" s="14">
        <v>116435</v>
      </c>
      <c r="F625" s="15">
        <v>190802</v>
      </c>
      <c r="G625" s="14">
        <v>0</v>
      </c>
      <c r="H625" s="14">
        <v>47649</v>
      </c>
      <c r="I625" s="14">
        <v>0</v>
      </c>
      <c r="J625" s="14">
        <v>0</v>
      </c>
      <c r="K625" s="14">
        <v>354886</v>
      </c>
      <c r="L625" s="14">
        <v>56435</v>
      </c>
      <c r="M625" s="14">
        <v>20000</v>
      </c>
      <c r="N625" s="14">
        <v>7003</v>
      </c>
      <c r="O625" s="14">
        <v>6228</v>
      </c>
      <c r="P625" s="14">
        <v>24287</v>
      </c>
    </row>
    <row r="626" spans="1:16" x14ac:dyDescent="0.25">
      <c r="A626" s="8" t="s">
        <v>665</v>
      </c>
      <c r="B626" s="13"/>
      <c r="C626" s="33"/>
      <c r="D626" s="14"/>
      <c r="E626" s="14"/>
      <c r="F626" s="15"/>
      <c r="G626" s="14"/>
      <c r="H626" s="14"/>
      <c r="I626" s="14"/>
      <c r="J626" s="14"/>
      <c r="K626" s="14"/>
      <c r="L626" s="14"/>
      <c r="M626" s="14"/>
      <c r="N626" s="14"/>
      <c r="O626" s="14"/>
      <c r="P626" s="14"/>
    </row>
    <row r="627" spans="1:16" x14ac:dyDescent="0.25">
      <c r="A627" s="16" t="s">
        <v>399</v>
      </c>
      <c r="B627" s="13"/>
      <c r="C627" s="33"/>
      <c r="D627" s="14"/>
      <c r="E627" s="14"/>
      <c r="F627" s="15"/>
      <c r="G627" s="14"/>
      <c r="H627" s="14"/>
      <c r="I627" s="14"/>
      <c r="J627" s="14"/>
      <c r="K627" s="14"/>
      <c r="L627" s="14"/>
      <c r="M627" s="14"/>
      <c r="N627" s="14"/>
      <c r="O627" s="14"/>
      <c r="P627" s="14"/>
    </row>
    <row r="628" spans="1:16" x14ac:dyDescent="0.25">
      <c r="A628" s="18">
        <v>44454</v>
      </c>
      <c r="B628" s="13">
        <v>44364</v>
      </c>
      <c r="C628" s="33"/>
      <c r="D628" s="14">
        <v>3880000</v>
      </c>
      <c r="E628" s="14">
        <v>78915</v>
      </c>
      <c r="F628" s="15">
        <v>32980</v>
      </c>
      <c r="G628" s="14">
        <v>0</v>
      </c>
      <c r="H628" s="14">
        <v>42543</v>
      </c>
      <c r="I628" s="14">
        <v>0</v>
      </c>
      <c r="J628" s="14">
        <v>0</v>
      </c>
      <c r="K628" s="14">
        <v>154438</v>
      </c>
      <c r="L628" s="14">
        <v>78915</v>
      </c>
      <c r="M628" s="14">
        <v>7500</v>
      </c>
      <c r="N628" s="14">
        <v>2353</v>
      </c>
      <c r="O628" s="14">
        <v>1940</v>
      </c>
      <c r="P628" s="14">
        <v>15000</v>
      </c>
    </row>
    <row r="629" spans="1:16" x14ac:dyDescent="0.25">
      <c r="A629" s="8" t="s">
        <v>948</v>
      </c>
      <c r="B629" s="13"/>
      <c r="C629" s="33"/>
      <c r="D629" s="14"/>
      <c r="E629" s="14"/>
      <c r="F629" s="15"/>
      <c r="G629" s="14"/>
      <c r="H629" s="14"/>
      <c r="I629" s="14"/>
      <c r="J629" s="14"/>
      <c r="K629" s="14"/>
      <c r="L629" s="14"/>
      <c r="M629" s="14"/>
      <c r="N629" s="14"/>
      <c r="O629" s="14"/>
      <c r="P629" s="14"/>
    </row>
    <row r="630" spans="1:16" x14ac:dyDescent="0.25">
      <c r="A630" s="16" t="s">
        <v>102</v>
      </c>
      <c r="B630" s="13"/>
      <c r="C630" s="33"/>
      <c r="D630" s="14"/>
      <c r="E630" s="14"/>
      <c r="F630" s="15"/>
      <c r="G630" s="14"/>
      <c r="H630" s="14"/>
      <c r="I630" s="14"/>
      <c r="J630" s="14"/>
      <c r="K630" s="14"/>
      <c r="L630" s="14"/>
      <c r="M630" s="14"/>
      <c r="N630" s="14"/>
      <c r="O630" s="14"/>
      <c r="P630" s="14"/>
    </row>
    <row r="631" spans="1:16" x14ac:dyDescent="0.25">
      <c r="A631" s="18">
        <v>44588</v>
      </c>
      <c r="B631" s="13">
        <v>44581</v>
      </c>
      <c r="C631" s="33"/>
      <c r="D631" s="14">
        <v>105000000</v>
      </c>
      <c r="E631" s="14">
        <v>260624</v>
      </c>
      <c r="F631" s="15">
        <v>420000</v>
      </c>
      <c r="G631" s="14">
        <v>0</v>
      </c>
      <c r="H631" s="14">
        <v>259949</v>
      </c>
      <c r="I631" s="14">
        <v>0</v>
      </c>
      <c r="J631" s="14">
        <v>0</v>
      </c>
      <c r="K631" s="14">
        <v>940573</v>
      </c>
      <c r="L631" s="14">
        <v>124650</v>
      </c>
      <c r="M631" s="14">
        <v>103474</v>
      </c>
      <c r="N631" s="14">
        <v>43525</v>
      </c>
      <c r="O631" s="14">
        <v>52500</v>
      </c>
      <c r="P631" s="14">
        <v>157500</v>
      </c>
    </row>
    <row r="632" spans="1:16" x14ac:dyDescent="0.25">
      <c r="A632" s="8" t="s">
        <v>680</v>
      </c>
      <c r="B632" s="13"/>
      <c r="C632" s="33"/>
      <c r="D632" s="14"/>
      <c r="E632" s="14"/>
      <c r="F632" s="15"/>
      <c r="G632" s="14"/>
      <c r="H632" s="14"/>
      <c r="I632" s="14"/>
      <c r="J632" s="14"/>
      <c r="K632" s="14"/>
      <c r="L632" s="14"/>
      <c r="M632" s="14"/>
      <c r="N632" s="14"/>
      <c r="O632" s="14"/>
      <c r="P632" s="14"/>
    </row>
    <row r="633" spans="1:16" x14ac:dyDescent="0.25">
      <c r="A633" s="16" t="s">
        <v>458</v>
      </c>
      <c r="B633" s="13"/>
      <c r="C633" s="33"/>
      <c r="D633" s="14"/>
      <c r="E633" s="14"/>
      <c r="F633" s="15"/>
      <c r="G633" s="14"/>
      <c r="H633" s="14"/>
      <c r="I633" s="14"/>
      <c r="J633" s="14"/>
      <c r="K633" s="14"/>
      <c r="L633" s="14"/>
      <c r="M633" s="14"/>
      <c r="N633" s="14"/>
      <c r="O633" s="14"/>
      <c r="P633" s="14"/>
    </row>
    <row r="634" spans="1:16" x14ac:dyDescent="0.25">
      <c r="A634" s="18">
        <v>44706</v>
      </c>
      <c r="B634" s="13">
        <v>44672</v>
      </c>
      <c r="C634" s="33"/>
      <c r="D634" s="14">
        <v>5250000</v>
      </c>
      <c r="E634" s="14">
        <v>53025</v>
      </c>
      <c r="F634" s="15">
        <v>0</v>
      </c>
      <c r="G634" s="14">
        <v>0</v>
      </c>
      <c r="H634" s="14">
        <v>24288</v>
      </c>
      <c r="I634" s="14">
        <v>0</v>
      </c>
      <c r="J634" s="14">
        <v>0</v>
      </c>
      <c r="K634" s="14">
        <v>77313</v>
      </c>
      <c r="L634" s="14">
        <v>38025</v>
      </c>
      <c r="M634" s="14">
        <v>0</v>
      </c>
      <c r="N634" s="14">
        <v>3163</v>
      </c>
      <c r="O634" s="14">
        <v>2625</v>
      </c>
      <c r="P634" s="14">
        <v>12500</v>
      </c>
    </row>
    <row r="635" spans="1:16" x14ac:dyDescent="0.25">
      <c r="A635" s="8" t="s">
        <v>1050</v>
      </c>
      <c r="B635" s="13"/>
      <c r="C635" s="33"/>
      <c r="D635" s="14"/>
      <c r="E635" s="14"/>
      <c r="F635" s="15"/>
      <c r="G635" s="14"/>
      <c r="H635" s="14"/>
      <c r="I635" s="14"/>
      <c r="J635" s="14"/>
      <c r="K635" s="14"/>
      <c r="L635" s="14"/>
      <c r="M635" s="14"/>
      <c r="N635" s="14"/>
      <c r="O635" s="14"/>
      <c r="P635" s="14"/>
    </row>
    <row r="636" spans="1:16" x14ac:dyDescent="0.25">
      <c r="A636" s="16" t="s">
        <v>988</v>
      </c>
      <c r="B636" s="13"/>
      <c r="C636" s="33"/>
      <c r="D636" s="14"/>
      <c r="E636" s="14"/>
      <c r="F636" s="15"/>
      <c r="G636" s="14"/>
      <c r="H636" s="14"/>
      <c r="I636" s="14"/>
      <c r="J636" s="14"/>
      <c r="K636" s="14"/>
      <c r="L636" s="14"/>
      <c r="M636" s="14"/>
      <c r="N636" s="14"/>
      <c r="O636" s="14"/>
      <c r="P636" s="14"/>
    </row>
    <row r="637" spans="1:16" x14ac:dyDescent="0.25">
      <c r="A637" s="18">
        <v>45168</v>
      </c>
      <c r="B637" s="13">
        <v>45127</v>
      </c>
      <c r="C637" s="33"/>
      <c r="D637" s="14">
        <v>1550000</v>
      </c>
      <c r="E637" s="14">
        <v>61750</v>
      </c>
      <c r="F637" s="15">
        <v>0</v>
      </c>
      <c r="G637" s="14">
        <v>0</v>
      </c>
      <c r="H637" s="14">
        <v>21952</v>
      </c>
      <c r="I637" s="14">
        <v>0</v>
      </c>
      <c r="J637" s="14">
        <v>0</v>
      </c>
      <c r="K637" s="14">
        <v>83702</v>
      </c>
      <c r="L637" s="14">
        <v>24250</v>
      </c>
      <c r="M637" s="14">
        <v>0</v>
      </c>
      <c r="N637" s="14">
        <v>955</v>
      </c>
      <c r="O637" s="14">
        <v>775</v>
      </c>
      <c r="P637" s="14">
        <v>15000</v>
      </c>
    </row>
    <row r="638" spans="1:16" x14ac:dyDescent="0.25">
      <c r="A638" s="8" t="s">
        <v>1051</v>
      </c>
      <c r="B638" s="13"/>
      <c r="C638" s="33"/>
      <c r="D638" s="14"/>
      <c r="E638" s="14"/>
      <c r="F638" s="15"/>
      <c r="G638" s="14"/>
      <c r="H638" s="14"/>
      <c r="I638" s="14"/>
      <c r="J638" s="14"/>
      <c r="K638" s="14"/>
      <c r="L638" s="14"/>
      <c r="M638" s="14"/>
      <c r="N638" s="14"/>
      <c r="O638" s="14"/>
      <c r="P638" s="14"/>
    </row>
    <row r="639" spans="1:16" x14ac:dyDescent="0.25">
      <c r="A639" s="16" t="s">
        <v>955</v>
      </c>
      <c r="B639" s="13"/>
      <c r="C639" s="33"/>
      <c r="D639" s="14"/>
      <c r="E639" s="14"/>
      <c r="F639" s="15"/>
      <c r="G639" s="14"/>
      <c r="H639" s="14"/>
      <c r="I639" s="14"/>
      <c r="J639" s="14"/>
      <c r="K639" s="14"/>
      <c r="L639" s="14"/>
      <c r="M639" s="14"/>
      <c r="N639" s="14"/>
      <c r="O639" s="14"/>
      <c r="P639" s="14"/>
    </row>
    <row r="640" spans="1:16" x14ac:dyDescent="0.25">
      <c r="A640" s="18">
        <v>45118</v>
      </c>
      <c r="B640" s="13">
        <v>44427</v>
      </c>
      <c r="C640" s="33"/>
      <c r="D640" s="14">
        <v>44925000</v>
      </c>
      <c r="E640" s="14">
        <v>168094</v>
      </c>
      <c r="F640" s="15">
        <v>224625</v>
      </c>
      <c r="G640" s="14">
        <v>0</v>
      </c>
      <c r="H640" s="14">
        <v>170445</v>
      </c>
      <c r="I640" s="14">
        <v>0</v>
      </c>
      <c r="J640" s="14">
        <v>0</v>
      </c>
      <c r="K640" s="14">
        <v>563164</v>
      </c>
      <c r="L640" s="14">
        <v>84594</v>
      </c>
      <c r="M640" s="14">
        <v>35000</v>
      </c>
      <c r="N640" s="14">
        <v>21991</v>
      </c>
      <c r="O640" s="14">
        <v>22463</v>
      </c>
      <c r="P640" s="14">
        <v>83611</v>
      </c>
    </row>
    <row r="641" spans="1:16" x14ac:dyDescent="0.25">
      <c r="A641" s="8" t="s">
        <v>647</v>
      </c>
      <c r="B641" s="13"/>
      <c r="C641" s="33"/>
      <c r="D641" s="14"/>
      <c r="E641" s="14"/>
      <c r="F641" s="15"/>
      <c r="G641" s="14"/>
      <c r="H641" s="14"/>
      <c r="I641" s="14"/>
      <c r="J641" s="14"/>
      <c r="K641" s="14"/>
      <c r="L641" s="14"/>
      <c r="M641" s="14"/>
      <c r="N641" s="14"/>
      <c r="O641" s="14"/>
      <c r="P641" s="14"/>
    </row>
    <row r="642" spans="1:16" x14ac:dyDescent="0.25">
      <c r="A642" s="16" t="s">
        <v>390</v>
      </c>
      <c r="B642" s="13"/>
      <c r="C642" s="33"/>
      <c r="D642" s="14"/>
      <c r="E642" s="14"/>
      <c r="F642" s="15"/>
      <c r="G642" s="14"/>
      <c r="H642" s="14"/>
      <c r="I642" s="14"/>
      <c r="J642" s="14"/>
      <c r="K642" s="14"/>
      <c r="L642" s="14"/>
      <c r="M642" s="14"/>
      <c r="N642" s="14"/>
      <c r="O642" s="14"/>
      <c r="P642" s="14"/>
    </row>
    <row r="643" spans="1:16" x14ac:dyDescent="0.25">
      <c r="A643" s="18">
        <v>44441</v>
      </c>
      <c r="B643" s="13">
        <v>43790</v>
      </c>
      <c r="C643" s="33"/>
      <c r="D643" s="14">
        <v>123770000</v>
      </c>
      <c r="E643" s="14">
        <v>298728</v>
      </c>
      <c r="F643" s="15">
        <v>556965</v>
      </c>
      <c r="G643" s="14">
        <v>1381700</v>
      </c>
      <c r="H643" s="14">
        <v>325978</v>
      </c>
      <c r="I643" s="14">
        <v>0</v>
      </c>
      <c r="J643" s="14">
        <v>0</v>
      </c>
      <c r="K643" s="14">
        <v>2563371</v>
      </c>
      <c r="L643" s="14">
        <v>143728</v>
      </c>
      <c r="M643" s="14">
        <v>130000</v>
      </c>
      <c r="N643" s="14">
        <v>50095</v>
      </c>
      <c r="O643" s="14">
        <v>0</v>
      </c>
      <c r="P643" s="14">
        <v>98884</v>
      </c>
    </row>
    <row r="644" spans="1:16" x14ac:dyDescent="0.25">
      <c r="A644" s="8" t="s">
        <v>1193</v>
      </c>
      <c r="B644" s="13"/>
      <c r="C644" s="33"/>
      <c r="D644" s="14"/>
      <c r="E644" s="14"/>
      <c r="F644" s="15"/>
      <c r="G644" s="14"/>
      <c r="H644" s="14"/>
      <c r="I644" s="14"/>
      <c r="J644" s="14"/>
      <c r="K644" s="14"/>
      <c r="L644" s="14"/>
      <c r="M644" s="14"/>
      <c r="N644" s="14"/>
      <c r="O644" s="14"/>
      <c r="P644" s="14"/>
    </row>
    <row r="645" spans="1:16" x14ac:dyDescent="0.25">
      <c r="A645" s="16" t="s">
        <v>1098</v>
      </c>
      <c r="B645" s="13"/>
      <c r="C645" s="33"/>
      <c r="D645" s="14"/>
      <c r="E645" s="14"/>
      <c r="F645" s="15"/>
      <c r="G645" s="14"/>
      <c r="H645" s="14"/>
      <c r="I645" s="14"/>
      <c r="J645" s="14"/>
      <c r="K645" s="14"/>
      <c r="L645" s="14"/>
      <c r="M645" s="14"/>
      <c r="N645" s="14"/>
      <c r="O645" s="14"/>
      <c r="P645" s="14"/>
    </row>
    <row r="646" spans="1:16" x14ac:dyDescent="0.25">
      <c r="A646" s="18">
        <v>45282</v>
      </c>
      <c r="B646" s="13">
        <v>44910</v>
      </c>
      <c r="C646" s="33"/>
      <c r="D646" s="14">
        <v>35000000</v>
      </c>
      <c r="E646" s="14">
        <v>83150</v>
      </c>
      <c r="F646" s="15">
        <v>0</v>
      </c>
      <c r="G646" s="14">
        <v>0</v>
      </c>
      <c r="H646" s="14">
        <v>149132</v>
      </c>
      <c r="I646" s="14">
        <v>3910061</v>
      </c>
      <c r="J646" s="14">
        <v>395000</v>
      </c>
      <c r="K646" s="14">
        <v>4537343</v>
      </c>
      <c r="L646" s="14">
        <v>73150</v>
      </c>
      <c r="M646" s="14">
        <v>0</v>
      </c>
      <c r="N646" s="14">
        <v>38750</v>
      </c>
      <c r="O646" s="14">
        <v>35000</v>
      </c>
      <c r="P646" s="14">
        <v>68000</v>
      </c>
    </row>
    <row r="647" spans="1:16" x14ac:dyDescent="0.25">
      <c r="A647" s="8" t="s">
        <v>232</v>
      </c>
      <c r="B647" s="13"/>
      <c r="C647" s="33"/>
      <c r="D647" s="14"/>
      <c r="E647" s="14"/>
      <c r="F647" s="15"/>
      <c r="G647" s="14"/>
      <c r="H647" s="14"/>
      <c r="I647" s="14"/>
      <c r="J647" s="14"/>
      <c r="K647" s="14"/>
      <c r="L647" s="14"/>
      <c r="M647" s="14"/>
      <c r="N647" s="14"/>
      <c r="O647" s="14"/>
      <c r="P647" s="14"/>
    </row>
    <row r="648" spans="1:16" x14ac:dyDescent="0.25">
      <c r="A648" s="16" t="s">
        <v>210</v>
      </c>
      <c r="B648" s="13"/>
      <c r="C648" s="33"/>
      <c r="D648" s="14"/>
      <c r="E648" s="14"/>
      <c r="F648" s="15"/>
      <c r="G648" s="14"/>
      <c r="H648" s="14"/>
      <c r="I648" s="14"/>
      <c r="J648" s="14"/>
      <c r="K648" s="14"/>
      <c r="L648" s="14"/>
      <c r="M648" s="14"/>
      <c r="N648" s="14"/>
      <c r="O648" s="14"/>
      <c r="P648" s="14"/>
    </row>
    <row r="649" spans="1:16" x14ac:dyDescent="0.25">
      <c r="A649" s="18">
        <v>44530</v>
      </c>
      <c r="B649" s="13">
        <v>44392</v>
      </c>
      <c r="C649" s="33"/>
      <c r="D649" s="14">
        <v>7738755</v>
      </c>
      <c r="E649" s="14">
        <v>73501</v>
      </c>
      <c r="F649" s="15">
        <v>49521</v>
      </c>
      <c r="G649" s="14">
        <v>0</v>
      </c>
      <c r="H649" s="14">
        <v>46007</v>
      </c>
      <c r="I649" s="14">
        <v>0</v>
      </c>
      <c r="J649" s="14">
        <v>0</v>
      </c>
      <c r="K649" s="14">
        <v>169029</v>
      </c>
      <c r="L649" s="14">
        <v>44501</v>
      </c>
      <c r="M649" s="14">
        <v>10750</v>
      </c>
      <c r="N649" s="14">
        <v>4531</v>
      </c>
      <c r="O649" s="14">
        <v>0</v>
      </c>
      <c r="P649" s="14">
        <v>15476</v>
      </c>
    </row>
    <row r="650" spans="1:16" x14ac:dyDescent="0.25">
      <c r="A650" s="8" t="s">
        <v>648</v>
      </c>
      <c r="B650" s="13"/>
      <c r="C650" s="33"/>
      <c r="D650" s="14"/>
      <c r="E650" s="14"/>
      <c r="F650" s="15"/>
      <c r="G650" s="14"/>
      <c r="H650" s="14"/>
      <c r="I650" s="14"/>
      <c r="J650" s="14"/>
      <c r="K650" s="14"/>
      <c r="L650" s="14"/>
      <c r="M650" s="14"/>
      <c r="N650" s="14"/>
      <c r="O650" s="14"/>
      <c r="P650" s="14"/>
    </row>
    <row r="651" spans="1:16" x14ac:dyDescent="0.25">
      <c r="A651" s="16" t="s">
        <v>146</v>
      </c>
      <c r="B651" s="13"/>
      <c r="C651" s="33"/>
      <c r="D651" s="14"/>
      <c r="E651" s="14"/>
      <c r="F651" s="15"/>
      <c r="G651" s="14"/>
      <c r="H651" s="14"/>
      <c r="I651" s="14"/>
      <c r="J651" s="14"/>
      <c r="K651" s="14"/>
      <c r="L651" s="14"/>
      <c r="M651" s="14"/>
      <c r="N651" s="14"/>
      <c r="O651" s="14"/>
      <c r="P651" s="14"/>
    </row>
    <row r="652" spans="1:16" x14ac:dyDescent="0.25">
      <c r="A652" s="18">
        <v>44553</v>
      </c>
      <c r="B652" s="13">
        <v>43790</v>
      </c>
      <c r="C652" s="33"/>
      <c r="D652" s="14">
        <v>20000000</v>
      </c>
      <c r="E652" s="14">
        <v>65400</v>
      </c>
      <c r="F652" s="15">
        <v>125000</v>
      </c>
      <c r="G652" s="14">
        <v>0</v>
      </c>
      <c r="H652" s="14">
        <v>79481</v>
      </c>
      <c r="I652" s="14">
        <v>5636490</v>
      </c>
      <c r="J652" s="14">
        <v>150000</v>
      </c>
      <c r="K652" s="14">
        <v>6056371</v>
      </c>
      <c r="L652" s="14">
        <v>61900</v>
      </c>
      <c r="M652" s="14">
        <v>0</v>
      </c>
      <c r="N652" s="14">
        <v>22750</v>
      </c>
      <c r="O652" s="14">
        <v>20000</v>
      </c>
      <c r="P652" s="14">
        <v>33000</v>
      </c>
    </row>
    <row r="653" spans="1:16" x14ac:dyDescent="0.25">
      <c r="A653" s="8" t="s">
        <v>1052</v>
      </c>
      <c r="B653" s="13"/>
      <c r="C653" s="33"/>
      <c r="D653" s="14"/>
      <c r="E653" s="14"/>
      <c r="F653" s="15"/>
      <c r="G653" s="14"/>
      <c r="H653" s="14"/>
      <c r="I653" s="14"/>
      <c r="J653" s="14"/>
      <c r="K653" s="14"/>
      <c r="L653" s="14"/>
      <c r="M653" s="14"/>
      <c r="N653" s="14"/>
      <c r="O653" s="14"/>
      <c r="P653" s="14"/>
    </row>
    <row r="654" spans="1:16" x14ac:dyDescent="0.25">
      <c r="A654" s="16" t="s">
        <v>964</v>
      </c>
      <c r="B654" s="13"/>
      <c r="C654" s="33"/>
      <c r="D654" s="14"/>
      <c r="E654" s="14"/>
      <c r="F654" s="15"/>
      <c r="G654" s="14"/>
      <c r="H654" s="14"/>
      <c r="I654" s="14"/>
      <c r="J654" s="14"/>
      <c r="K654" s="14"/>
      <c r="L654" s="14"/>
      <c r="M654" s="14"/>
      <c r="N654" s="14"/>
      <c r="O654" s="14"/>
      <c r="P654" s="14"/>
    </row>
    <row r="655" spans="1:16" x14ac:dyDescent="0.25">
      <c r="A655" s="18">
        <v>45063</v>
      </c>
      <c r="B655" s="13">
        <v>44910</v>
      </c>
      <c r="C655" s="33"/>
      <c r="D655" s="14">
        <v>10000000</v>
      </c>
      <c r="E655" s="14">
        <v>49025</v>
      </c>
      <c r="F655" s="15">
        <v>0</v>
      </c>
      <c r="G655" s="14">
        <v>0</v>
      </c>
      <c r="H655" s="14">
        <v>42693</v>
      </c>
      <c r="I655" s="14">
        <v>2743951</v>
      </c>
      <c r="J655" s="14">
        <v>128500</v>
      </c>
      <c r="K655" s="14">
        <v>2964169</v>
      </c>
      <c r="L655" s="14">
        <v>49025</v>
      </c>
      <c r="M655" s="14">
        <v>0</v>
      </c>
      <c r="N655" s="14">
        <v>11750</v>
      </c>
      <c r="O655" s="14">
        <v>10000</v>
      </c>
      <c r="P655" s="14">
        <v>20000</v>
      </c>
    </row>
    <row r="656" spans="1:16" x14ac:dyDescent="0.25">
      <c r="A656" s="8" t="s">
        <v>1053</v>
      </c>
      <c r="B656" s="13"/>
      <c r="C656" s="33"/>
      <c r="D656" s="14"/>
      <c r="E656" s="14"/>
      <c r="F656" s="15"/>
      <c r="G656" s="14"/>
      <c r="H656" s="14"/>
      <c r="I656" s="14"/>
      <c r="J656" s="14"/>
      <c r="K656" s="14"/>
      <c r="L656" s="14"/>
      <c r="M656" s="14"/>
      <c r="N656" s="14"/>
      <c r="O656" s="14"/>
      <c r="P656" s="14"/>
    </row>
    <row r="657" spans="1:16" x14ac:dyDescent="0.25">
      <c r="A657" s="16" t="s">
        <v>887</v>
      </c>
      <c r="B657" s="13"/>
      <c r="C657" s="33"/>
      <c r="D657" s="14"/>
      <c r="E657" s="14"/>
      <c r="F657" s="15"/>
      <c r="G657" s="14"/>
      <c r="H657" s="14"/>
      <c r="I657" s="14"/>
      <c r="J657" s="14"/>
      <c r="K657" s="14"/>
      <c r="L657" s="14"/>
      <c r="M657" s="14"/>
      <c r="N657" s="14"/>
      <c r="O657" s="14"/>
      <c r="P657" s="14"/>
    </row>
    <row r="658" spans="1:16" x14ac:dyDescent="0.25">
      <c r="A658" s="18">
        <v>45098</v>
      </c>
      <c r="B658" s="13">
        <v>44882</v>
      </c>
      <c r="C658" s="33"/>
      <c r="D658" s="14">
        <v>10250000</v>
      </c>
      <c r="E658" s="14">
        <v>49525</v>
      </c>
      <c r="F658" s="15">
        <v>0</v>
      </c>
      <c r="G658" s="14">
        <v>0</v>
      </c>
      <c r="H658" s="14">
        <v>43683</v>
      </c>
      <c r="I658" s="14">
        <v>1962372</v>
      </c>
      <c r="J658" s="14">
        <v>37500</v>
      </c>
      <c r="K658" s="14">
        <v>2093080</v>
      </c>
      <c r="L658" s="14">
        <v>49525</v>
      </c>
      <c r="M658" s="14">
        <v>0</v>
      </c>
      <c r="N658" s="14">
        <v>12025</v>
      </c>
      <c r="O658" s="14">
        <v>10250</v>
      </c>
      <c r="P658" s="14">
        <v>20500</v>
      </c>
    </row>
    <row r="659" spans="1:16" x14ac:dyDescent="0.25">
      <c r="A659" s="8" t="s">
        <v>1110</v>
      </c>
      <c r="B659" s="13"/>
      <c r="C659" s="33"/>
      <c r="D659" s="14"/>
      <c r="E659" s="14"/>
      <c r="F659" s="15"/>
      <c r="G659" s="14"/>
      <c r="H659" s="14"/>
      <c r="I659" s="14"/>
      <c r="J659" s="14"/>
      <c r="K659" s="14"/>
      <c r="L659" s="14"/>
      <c r="M659" s="14"/>
      <c r="N659" s="14"/>
      <c r="O659" s="14"/>
      <c r="P659" s="14"/>
    </row>
    <row r="660" spans="1:16" x14ac:dyDescent="0.25">
      <c r="A660" s="16" t="s">
        <v>1109</v>
      </c>
      <c r="B660" s="13"/>
      <c r="C660" s="33"/>
      <c r="D660" s="14"/>
      <c r="E660" s="14"/>
      <c r="F660" s="15"/>
      <c r="G660" s="14"/>
      <c r="H660" s="14"/>
      <c r="I660" s="14"/>
      <c r="J660" s="14"/>
      <c r="K660" s="14"/>
      <c r="L660" s="14"/>
      <c r="M660" s="14"/>
      <c r="N660" s="14"/>
      <c r="O660" s="14"/>
      <c r="P660" s="14"/>
    </row>
    <row r="661" spans="1:16" x14ac:dyDescent="0.25">
      <c r="A661" s="18">
        <v>45281</v>
      </c>
      <c r="B661" s="13">
        <v>45091</v>
      </c>
      <c r="C661" s="33"/>
      <c r="D661" s="14">
        <v>11000000</v>
      </c>
      <c r="E661" s="14">
        <v>51025</v>
      </c>
      <c r="F661" s="15">
        <v>0</v>
      </c>
      <c r="G661" s="14">
        <v>0</v>
      </c>
      <c r="H661" s="14">
        <v>47154</v>
      </c>
      <c r="I661" s="14">
        <v>2736656</v>
      </c>
      <c r="J661" s="14">
        <v>148500</v>
      </c>
      <c r="K661" s="14">
        <v>2983335</v>
      </c>
      <c r="L661" s="14">
        <v>51025</v>
      </c>
      <c r="M661" s="14">
        <v>0</v>
      </c>
      <c r="N661" s="14">
        <v>12850</v>
      </c>
      <c r="O661" s="14">
        <v>11000</v>
      </c>
      <c r="P661" s="14">
        <v>22000</v>
      </c>
    </row>
    <row r="662" spans="1:16" x14ac:dyDescent="0.25">
      <c r="A662" s="8" t="s">
        <v>1113</v>
      </c>
      <c r="B662" s="13"/>
      <c r="C662" s="33"/>
      <c r="D662" s="14"/>
      <c r="E662" s="14"/>
      <c r="F662" s="15"/>
      <c r="G662" s="14"/>
      <c r="H662" s="14"/>
      <c r="I662" s="14"/>
      <c r="J662" s="14"/>
      <c r="K662" s="14"/>
      <c r="L662" s="14"/>
      <c r="M662" s="14"/>
      <c r="N662" s="14"/>
      <c r="O662" s="14"/>
      <c r="P662" s="14"/>
    </row>
    <row r="663" spans="1:16" x14ac:dyDescent="0.25">
      <c r="A663" s="16" t="s">
        <v>1112</v>
      </c>
      <c r="B663" s="13"/>
      <c r="C663" s="33"/>
      <c r="D663" s="14"/>
      <c r="E663" s="14"/>
      <c r="F663" s="15"/>
      <c r="G663" s="14"/>
      <c r="H663" s="14"/>
      <c r="I663" s="14"/>
      <c r="J663" s="14"/>
      <c r="K663" s="14"/>
      <c r="L663" s="14"/>
      <c r="M663" s="14"/>
      <c r="N663" s="14"/>
      <c r="O663" s="14"/>
      <c r="P663" s="14"/>
    </row>
    <row r="664" spans="1:16" x14ac:dyDescent="0.25">
      <c r="A664" s="18">
        <v>45251</v>
      </c>
      <c r="B664" s="13">
        <v>45091</v>
      </c>
      <c r="C664" s="33"/>
      <c r="D664" s="14">
        <v>21679000</v>
      </c>
      <c r="E664" s="14">
        <v>130900</v>
      </c>
      <c r="F664" s="15">
        <v>159000</v>
      </c>
      <c r="G664" s="14">
        <v>0</v>
      </c>
      <c r="H664" s="14">
        <v>105402</v>
      </c>
      <c r="I664" s="14">
        <v>2785670</v>
      </c>
      <c r="J664" s="14">
        <v>165428</v>
      </c>
      <c r="K664" s="14">
        <v>3346400</v>
      </c>
      <c r="L664" s="14">
        <v>62400</v>
      </c>
      <c r="M664" s="14">
        <v>60000</v>
      </c>
      <c r="N664" s="14">
        <v>24597</v>
      </c>
      <c r="O664" s="14">
        <v>22000</v>
      </c>
      <c r="P664" s="14">
        <v>44000</v>
      </c>
    </row>
    <row r="665" spans="1:16" x14ac:dyDescent="0.25">
      <c r="A665" s="8" t="s">
        <v>1149</v>
      </c>
      <c r="B665" s="13"/>
      <c r="C665" s="33"/>
      <c r="D665" s="14"/>
      <c r="E665" s="14"/>
      <c r="F665" s="15"/>
      <c r="G665" s="14"/>
      <c r="H665" s="14"/>
      <c r="I665" s="14"/>
      <c r="J665" s="14"/>
      <c r="K665" s="14"/>
      <c r="L665" s="14"/>
      <c r="M665" s="14"/>
      <c r="N665" s="14"/>
      <c r="O665" s="14"/>
      <c r="P665" s="14"/>
    </row>
    <row r="666" spans="1:16" x14ac:dyDescent="0.25">
      <c r="A666" s="16" t="s">
        <v>1125</v>
      </c>
      <c r="B666" s="13"/>
      <c r="C666" s="33"/>
      <c r="D666" s="14"/>
      <c r="E666" s="14"/>
      <c r="F666" s="15"/>
      <c r="G666" s="14"/>
      <c r="H666" s="14"/>
      <c r="I666" s="14"/>
      <c r="J666" s="14"/>
      <c r="K666" s="14"/>
      <c r="L666" s="14"/>
      <c r="M666" s="14"/>
      <c r="N666" s="14"/>
      <c r="O666" s="14"/>
      <c r="P666" s="14"/>
    </row>
    <row r="667" spans="1:16" x14ac:dyDescent="0.25">
      <c r="A667" s="18">
        <v>45287</v>
      </c>
      <c r="B667" s="13">
        <v>44910</v>
      </c>
      <c r="C667" s="33"/>
      <c r="D667" s="14">
        <v>7274000</v>
      </c>
      <c r="E667" s="14">
        <v>99025</v>
      </c>
      <c r="F667" s="15">
        <v>65000</v>
      </c>
      <c r="G667" s="14">
        <v>0</v>
      </c>
      <c r="H667" s="14">
        <v>47958</v>
      </c>
      <c r="I667" s="14">
        <v>1744636</v>
      </c>
      <c r="J667" s="14">
        <v>285000</v>
      </c>
      <c r="K667" s="14">
        <v>2241619</v>
      </c>
      <c r="L667" s="14">
        <v>44025</v>
      </c>
      <c r="M667" s="14">
        <v>0</v>
      </c>
      <c r="N667" s="14">
        <v>8751</v>
      </c>
      <c r="O667" s="14">
        <v>7500</v>
      </c>
      <c r="P667" s="14">
        <v>15000</v>
      </c>
    </row>
    <row r="668" spans="1:16" x14ac:dyDescent="0.25">
      <c r="A668" s="8" t="s">
        <v>666</v>
      </c>
      <c r="B668" s="13"/>
      <c r="C668" s="33"/>
      <c r="D668" s="14"/>
      <c r="E668" s="14"/>
      <c r="F668" s="15"/>
      <c r="G668" s="14"/>
      <c r="H668" s="14"/>
      <c r="I668" s="14"/>
      <c r="J668" s="14"/>
      <c r="K668" s="14"/>
      <c r="L668" s="14"/>
      <c r="M668" s="14"/>
      <c r="N668" s="14"/>
      <c r="O668" s="14"/>
      <c r="P668" s="14"/>
    </row>
    <row r="669" spans="1:16" x14ac:dyDescent="0.25">
      <c r="A669" s="16" t="s">
        <v>94</v>
      </c>
      <c r="B669" s="13"/>
      <c r="C669" s="33"/>
      <c r="D669" s="14"/>
      <c r="E669" s="14"/>
      <c r="F669" s="15"/>
      <c r="G669" s="14"/>
      <c r="H669" s="14"/>
      <c r="I669" s="14"/>
      <c r="J669" s="14"/>
      <c r="K669" s="14"/>
      <c r="L669" s="14"/>
      <c r="M669" s="14"/>
      <c r="N669" s="14"/>
      <c r="O669" s="14"/>
      <c r="P669" s="14"/>
    </row>
    <row r="670" spans="1:16" x14ac:dyDescent="0.25">
      <c r="A670" s="18">
        <v>44539</v>
      </c>
      <c r="B670" s="13">
        <v>44364</v>
      </c>
      <c r="C670" s="33"/>
      <c r="D670" s="14">
        <v>7890000</v>
      </c>
      <c r="E670" s="14">
        <v>99480</v>
      </c>
      <c r="F670" s="15">
        <v>57000</v>
      </c>
      <c r="G670" s="14">
        <v>0</v>
      </c>
      <c r="H670" s="14">
        <v>36638</v>
      </c>
      <c r="I670" s="14">
        <v>1625917</v>
      </c>
      <c r="J670" s="14">
        <v>127000</v>
      </c>
      <c r="K670" s="14">
        <v>1946035</v>
      </c>
      <c r="L670" s="14">
        <v>45025</v>
      </c>
      <c r="M670" s="14">
        <v>27475</v>
      </c>
      <c r="N670" s="14">
        <v>9429</v>
      </c>
      <c r="O670" s="14">
        <v>8000</v>
      </c>
      <c r="P670" s="14">
        <v>16000</v>
      </c>
    </row>
    <row r="671" spans="1:16" x14ac:dyDescent="0.25">
      <c r="A671" s="8" t="s">
        <v>1107</v>
      </c>
      <c r="B671" s="13"/>
      <c r="C671" s="33"/>
      <c r="D671" s="14"/>
      <c r="E671" s="14"/>
      <c r="F671" s="15"/>
      <c r="G671" s="14"/>
      <c r="H671" s="14"/>
      <c r="I671" s="14"/>
      <c r="J671" s="14"/>
      <c r="K671" s="14"/>
      <c r="L671" s="14"/>
      <c r="M671" s="14"/>
      <c r="N671" s="14"/>
      <c r="O671" s="14"/>
      <c r="P671" s="14"/>
    </row>
    <row r="672" spans="1:16" x14ac:dyDescent="0.25">
      <c r="A672" s="16" t="s">
        <v>1106</v>
      </c>
      <c r="B672" s="13"/>
      <c r="C672" s="33"/>
      <c r="D672" s="14"/>
      <c r="E672" s="14"/>
      <c r="F672" s="15"/>
      <c r="G672" s="14"/>
      <c r="H672" s="14"/>
      <c r="I672" s="14"/>
      <c r="J672" s="14"/>
      <c r="K672" s="14"/>
      <c r="L672" s="14"/>
      <c r="M672" s="14"/>
      <c r="N672" s="14"/>
      <c r="O672" s="14"/>
      <c r="P672" s="14"/>
    </row>
    <row r="673" spans="1:16" x14ac:dyDescent="0.25">
      <c r="A673" s="18">
        <v>45230</v>
      </c>
      <c r="B673" s="13">
        <v>45064</v>
      </c>
      <c r="C673" s="33"/>
      <c r="D673" s="14">
        <v>18877000</v>
      </c>
      <c r="E673" s="14">
        <v>150150</v>
      </c>
      <c r="F673" s="15">
        <v>147500</v>
      </c>
      <c r="G673" s="14">
        <v>0</v>
      </c>
      <c r="H673" s="14">
        <v>96069</v>
      </c>
      <c r="I673" s="14">
        <v>2898671</v>
      </c>
      <c r="J673" s="14">
        <v>283700</v>
      </c>
      <c r="K673" s="14">
        <v>3576090</v>
      </c>
      <c r="L673" s="14">
        <v>60150</v>
      </c>
      <c r="M673" s="14">
        <v>40000</v>
      </c>
      <c r="N673" s="14">
        <v>21515</v>
      </c>
      <c r="O673" s="14">
        <v>19000</v>
      </c>
      <c r="P673" s="14">
        <v>38000</v>
      </c>
    </row>
    <row r="674" spans="1:16" x14ac:dyDescent="0.25">
      <c r="A674" s="8" t="s">
        <v>1104</v>
      </c>
      <c r="B674" s="13"/>
      <c r="C674" s="33"/>
      <c r="D674" s="14"/>
      <c r="E674" s="14"/>
      <c r="F674" s="15"/>
      <c r="G674" s="14"/>
      <c r="H674" s="14"/>
      <c r="I674" s="14"/>
      <c r="J674" s="14"/>
      <c r="K674" s="14"/>
      <c r="L674" s="14"/>
      <c r="M674" s="14"/>
      <c r="N674" s="14"/>
      <c r="O674" s="14"/>
      <c r="P674" s="14"/>
    </row>
    <row r="675" spans="1:16" x14ac:dyDescent="0.25">
      <c r="A675" s="16" t="s">
        <v>1103</v>
      </c>
      <c r="B675" s="13"/>
      <c r="C675" s="33"/>
      <c r="D675" s="14"/>
      <c r="E675" s="14"/>
      <c r="F675" s="15"/>
      <c r="G675" s="14"/>
      <c r="H675" s="14"/>
      <c r="I675" s="14"/>
      <c r="J675" s="14"/>
      <c r="K675" s="14"/>
      <c r="L675" s="14"/>
      <c r="M675" s="14"/>
      <c r="N675" s="14"/>
      <c r="O675" s="14"/>
      <c r="P675" s="14"/>
    </row>
    <row r="676" spans="1:16" x14ac:dyDescent="0.25">
      <c r="A676" s="18">
        <v>45189</v>
      </c>
      <c r="B676" s="13">
        <v>45064</v>
      </c>
      <c r="C676" s="33"/>
      <c r="D676" s="14">
        <v>10500000</v>
      </c>
      <c r="E676" s="14">
        <v>50025</v>
      </c>
      <c r="F676" s="15">
        <v>0</v>
      </c>
      <c r="G676" s="14">
        <v>0</v>
      </c>
      <c r="H676" s="14">
        <v>45525</v>
      </c>
      <c r="I676" s="14">
        <v>1608377</v>
      </c>
      <c r="J676" s="14">
        <v>142500</v>
      </c>
      <c r="K676" s="14">
        <v>1846427</v>
      </c>
      <c r="L676" s="14">
        <v>50025</v>
      </c>
      <c r="M676" s="14">
        <v>0</v>
      </c>
      <c r="N676" s="14">
        <v>12300</v>
      </c>
      <c r="O676" s="14">
        <v>10500</v>
      </c>
      <c r="P676" s="14">
        <v>21000</v>
      </c>
    </row>
    <row r="677" spans="1:16" x14ac:dyDescent="0.25">
      <c r="A677" s="8" t="s">
        <v>664</v>
      </c>
      <c r="B677" s="13"/>
      <c r="C677" s="33"/>
      <c r="D677" s="14"/>
      <c r="E677" s="14"/>
      <c r="F677" s="15"/>
      <c r="G677" s="14"/>
      <c r="H677" s="14"/>
      <c r="I677" s="14"/>
      <c r="J677" s="14"/>
      <c r="K677" s="14"/>
      <c r="L677" s="14"/>
      <c r="M677" s="14"/>
      <c r="N677" s="14"/>
      <c r="O677" s="14"/>
      <c r="P677" s="14"/>
    </row>
    <row r="678" spans="1:16" x14ac:dyDescent="0.25">
      <c r="A678" s="16" t="s">
        <v>573</v>
      </c>
      <c r="B678" s="13"/>
      <c r="C678" s="33"/>
      <c r="D678" s="14"/>
      <c r="E678" s="14"/>
      <c r="F678" s="15"/>
      <c r="G678" s="14"/>
      <c r="H678" s="14"/>
      <c r="I678" s="14"/>
      <c r="J678" s="14"/>
      <c r="K678" s="14"/>
      <c r="L678" s="14"/>
      <c r="M678" s="14"/>
      <c r="N678" s="14"/>
      <c r="O678" s="14"/>
      <c r="P678" s="14"/>
    </row>
    <row r="679" spans="1:16" x14ac:dyDescent="0.25">
      <c r="A679" s="18">
        <v>44833</v>
      </c>
      <c r="B679" s="13">
        <v>44364</v>
      </c>
      <c r="C679" s="33"/>
      <c r="D679" s="14">
        <v>12490000</v>
      </c>
      <c r="E679" s="14">
        <v>78005</v>
      </c>
      <c r="F679" s="15">
        <v>0</v>
      </c>
      <c r="G679" s="14">
        <v>0</v>
      </c>
      <c r="H679" s="14">
        <v>62086</v>
      </c>
      <c r="I679" s="14">
        <v>2953191</v>
      </c>
      <c r="J679" s="14">
        <v>192450</v>
      </c>
      <c r="K679" s="14">
        <v>3285732</v>
      </c>
      <c r="L679" s="14">
        <v>54005</v>
      </c>
      <c r="M679" s="14">
        <v>0</v>
      </c>
      <c r="N679" s="14">
        <v>14489</v>
      </c>
      <c r="O679" s="14">
        <v>0</v>
      </c>
      <c r="P679" s="14">
        <v>24980</v>
      </c>
    </row>
    <row r="680" spans="1:16" x14ac:dyDescent="0.25">
      <c r="A680" s="8" t="s">
        <v>602</v>
      </c>
      <c r="B680" s="13"/>
      <c r="C680" s="33"/>
      <c r="D680" s="14"/>
      <c r="E680" s="14"/>
      <c r="F680" s="15"/>
      <c r="G680" s="14"/>
      <c r="H680" s="14"/>
      <c r="I680" s="14"/>
      <c r="J680" s="14"/>
      <c r="K680" s="14"/>
      <c r="L680" s="14"/>
      <c r="M680" s="14"/>
      <c r="N680" s="14"/>
      <c r="O680" s="14"/>
      <c r="P680" s="14"/>
    </row>
    <row r="681" spans="1:16" x14ac:dyDescent="0.25">
      <c r="A681" s="16" t="s">
        <v>481</v>
      </c>
      <c r="B681" s="13"/>
      <c r="C681" s="33"/>
      <c r="D681" s="14"/>
      <c r="E681" s="14"/>
      <c r="F681" s="15"/>
      <c r="G681" s="14"/>
      <c r="H681" s="14"/>
      <c r="I681" s="14"/>
      <c r="J681" s="14"/>
      <c r="K681" s="14"/>
      <c r="L681" s="14"/>
      <c r="M681" s="14"/>
      <c r="N681" s="14"/>
      <c r="O681" s="14"/>
      <c r="P681" s="14"/>
    </row>
    <row r="682" spans="1:16" x14ac:dyDescent="0.25">
      <c r="A682" s="18">
        <v>44720</v>
      </c>
      <c r="B682" s="13">
        <v>44614</v>
      </c>
      <c r="C682" s="33"/>
      <c r="D682" s="14">
        <v>7600000</v>
      </c>
      <c r="E682" s="14">
        <v>54225</v>
      </c>
      <c r="F682" s="15">
        <v>0</v>
      </c>
      <c r="G682" s="14">
        <v>0</v>
      </c>
      <c r="H682" s="14">
        <v>37375</v>
      </c>
      <c r="I682" s="14">
        <v>2442585</v>
      </c>
      <c r="J682" s="14">
        <v>56425</v>
      </c>
      <c r="K682" s="14">
        <v>2590610</v>
      </c>
      <c r="L682" s="14">
        <v>44225</v>
      </c>
      <c r="M682" s="14">
        <v>0</v>
      </c>
      <c r="N682" s="14">
        <v>9110</v>
      </c>
      <c r="O682" s="14">
        <v>7600</v>
      </c>
      <c r="P682" s="14">
        <v>15200</v>
      </c>
    </row>
    <row r="683" spans="1:16" x14ac:dyDescent="0.25">
      <c r="A683" s="8" t="s">
        <v>1054</v>
      </c>
      <c r="B683" s="13"/>
      <c r="C683" s="33"/>
      <c r="D683" s="14"/>
      <c r="E683" s="14"/>
      <c r="F683" s="15"/>
      <c r="G683" s="14"/>
      <c r="H683" s="14"/>
      <c r="I683" s="14"/>
      <c r="J683" s="14"/>
      <c r="K683" s="14"/>
      <c r="L683" s="14"/>
      <c r="M683" s="14"/>
      <c r="N683" s="14"/>
      <c r="O683" s="14"/>
      <c r="P683" s="14"/>
    </row>
    <row r="684" spans="1:16" x14ac:dyDescent="0.25">
      <c r="A684" s="16" t="s">
        <v>992</v>
      </c>
      <c r="B684" s="13"/>
      <c r="C684" s="33"/>
      <c r="D684" s="14"/>
      <c r="E684" s="14"/>
      <c r="F684" s="15"/>
      <c r="G684" s="14"/>
      <c r="H684" s="14"/>
      <c r="I684" s="14"/>
      <c r="J684" s="14"/>
      <c r="K684" s="14"/>
      <c r="L684" s="14"/>
      <c r="M684" s="14"/>
      <c r="N684" s="14"/>
      <c r="O684" s="14"/>
      <c r="P684" s="14"/>
    </row>
    <row r="685" spans="1:16" x14ac:dyDescent="0.25">
      <c r="A685" s="18">
        <v>45160</v>
      </c>
      <c r="B685" s="13">
        <v>45091</v>
      </c>
      <c r="C685" s="33"/>
      <c r="D685" s="14">
        <v>1750000</v>
      </c>
      <c r="E685" s="14">
        <v>24250</v>
      </c>
      <c r="F685" s="15">
        <v>0</v>
      </c>
      <c r="G685" s="14">
        <v>0</v>
      </c>
      <c r="H685" s="14">
        <v>8770</v>
      </c>
      <c r="I685" s="14">
        <v>4168485</v>
      </c>
      <c r="J685" s="14">
        <v>100000</v>
      </c>
      <c r="K685" s="14">
        <v>4301505</v>
      </c>
      <c r="L685" s="14">
        <v>24250</v>
      </c>
      <c r="M685" s="14">
        <v>0</v>
      </c>
      <c r="N685" s="14">
        <v>2188</v>
      </c>
      <c r="O685" s="14">
        <v>1750</v>
      </c>
      <c r="P685" s="14">
        <v>3500</v>
      </c>
    </row>
    <row r="686" spans="1:16" x14ac:dyDescent="0.25">
      <c r="A686" s="8" t="s">
        <v>631</v>
      </c>
      <c r="B686" s="13"/>
      <c r="C686" s="33"/>
      <c r="D686" s="14"/>
      <c r="E686" s="14"/>
      <c r="F686" s="15"/>
      <c r="G686" s="14"/>
      <c r="H686" s="14"/>
      <c r="I686" s="14"/>
      <c r="J686" s="14"/>
      <c r="K686" s="14"/>
      <c r="L686" s="14"/>
      <c r="M686" s="14"/>
      <c r="N686" s="14"/>
      <c r="O686" s="14"/>
      <c r="P686" s="14"/>
    </row>
    <row r="687" spans="1:16" x14ac:dyDescent="0.25">
      <c r="A687" s="16" t="s">
        <v>149</v>
      </c>
      <c r="B687" s="13"/>
      <c r="C687" s="33"/>
      <c r="D687" s="14"/>
      <c r="E687" s="14"/>
      <c r="F687" s="15"/>
      <c r="G687" s="14"/>
      <c r="H687" s="14"/>
      <c r="I687" s="14"/>
      <c r="J687" s="14"/>
      <c r="K687" s="14"/>
      <c r="L687" s="14"/>
      <c r="M687" s="14"/>
      <c r="N687" s="14"/>
      <c r="O687" s="14"/>
      <c r="P687" s="14"/>
    </row>
    <row r="688" spans="1:16" x14ac:dyDescent="0.25">
      <c r="A688" s="18">
        <v>44544</v>
      </c>
      <c r="B688" s="13">
        <v>44392</v>
      </c>
      <c r="C688" s="33"/>
      <c r="D688" s="14">
        <v>60000000</v>
      </c>
      <c r="E688" s="14">
        <v>129220</v>
      </c>
      <c r="F688" s="15">
        <v>414441</v>
      </c>
      <c r="G688" s="14">
        <v>0</v>
      </c>
      <c r="H688" s="14">
        <v>190275</v>
      </c>
      <c r="I688" s="14">
        <v>0</v>
      </c>
      <c r="J688" s="14">
        <v>0</v>
      </c>
      <c r="K688" s="14">
        <v>733936</v>
      </c>
      <c r="L688" s="14">
        <v>75220</v>
      </c>
      <c r="M688" s="14">
        <v>20750</v>
      </c>
      <c r="N688" s="14">
        <v>27775</v>
      </c>
      <c r="O688" s="14">
        <v>0</v>
      </c>
      <c r="P688" s="14">
        <v>120000</v>
      </c>
    </row>
    <row r="689" spans="1:16" x14ac:dyDescent="0.25">
      <c r="A689" s="16" t="s">
        <v>563</v>
      </c>
      <c r="B689" s="13"/>
      <c r="C689" s="33"/>
      <c r="D689" s="14"/>
      <c r="E689" s="14"/>
      <c r="F689" s="15"/>
      <c r="G689" s="14"/>
      <c r="H689" s="14"/>
      <c r="I689" s="14"/>
      <c r="J689" s="14"/>
      <c r="K689" s="14"/>
      <c r="L689" s="14"/>
      <c r="M689" s="14"/>
      <c r="N689" s="14"/>
      <c r="O689" s="14"/>
      <c r="P689" s="14"/>
    </row>
    <row r="690" spans="1:16" x14ac:dyDescent="0.25">
      <c r="A690" s="18">
        <v>44747</v>
      </c>
      <c r="B690" s="13">
        <v>44700</v>
      </c>
      <c r="C690" s="33"/>
      <c r="D690" s="14">
        <v>65000000</v>
      </c>
      <c r="E690" s="14">
        <v>157720</v>
      </c>
      <c r="F690" s="15">
        <v>459545</v>
      </c>
      <c r="G690" s="14">
        <v>0</v>
      </c>
      <c r="H690" s="14">
        <v>223433</v>
      </c>
      <c r="I690" s="14">
        <v>0</v>
      </c>
      <c r="J690" s="14">
        <v>0</v>
      </c>
      <c r="K690" s="14">
        <v>840698</v>
      </c>
      <c r="L690" s="14">
        <v>78220</v>
      </c>
      <c r="M690" s="14">
        <v>36000</v>
      </c>
      <c r="N690" s="14">
        <v>29525</v>
      </c>
      <c r="O690" s="14">
        <v>0</v>
      </c>
      <c r="P690" s="14">
        <v>125000</v>
      </c>
    </row>
    <row r="691" spans="1:16" x14ac:dyDescent="0.25">
      <c r="A691" s="16" t="s">
        <v>798</v>
      </c>
      <c r="B691" s="13"/>
      <c r="C691" s="33"/>
      <c r="D691" s="14"/>
      <c r="E691" s="14"/>
      <c r="F691" s="15"/>
      <c r="G691" s="14"/>
      <c r="H691" s="14"/>
      <c r="I691" s="14"/>
      <c r="J691" s="14"/>
      <c r="K691" s="14"/>
      <c r="L691" s="14"/>
      <c r="M691" s="14"/>
      <c r="N691" s="14"/>
      <c r="O691" s="14"/>
      <c r="P691" s="14"/>
    </row>
    <row r="692" spans="1:16" x14ac:dyDescent="0.25">
      <c r="A692" s="18">
        <v>44917</v>
      </c>
      <c r="B692" s="13">
        <v>44882</v>
      </c>
      <c r="C692" s="33"/>
      <c r="D692" s="14">
        <v>40000000</v>
      </c>
      <c r="E692" s="14">
        <v>145400</v>
      </c>
      <c r="F692" s="15">
        <v>283049</v>
      </c>
      <c r="G692" s="14">
        <v>0</v>
      </c>
      <c r="H692" s="14">
        <v>163775</v>
      </c>
      <c r="I692" s="14">
        <v>0</v>
      </c>
      <c r="J692" s="14">
        <v>0</v>
      </c>
      <c r="K692" s="14">
        <v>592224</v>
      </c>
      <c r="L692" s="14">
        <v>78400</v>
      </c>
      <c r="M692" s="14">
        <v>28500</v>
      </c>
      <c r="N692" s="14">
        <v>19775</v>
      </c>
      <c r="O692" s="14">
        <v>0</v>
      </c>
      <c r="P692" s="14">
        <v>80000</v>
      </c>
    </row>
    <row r="693" spans="1:16" x14ac:dyDescent="0.25">
      <c r="A693" s="16" t="s">
        <v>949</v>
      </c>
      <c r="B693" s="13"/>
      <c r="C693" s="33"/>
      <c r="D693" s="14"/>
      <c r="E693" s="14"/>
      <c r="F693" s="15"/>
      <c r="G693" s="14"/>
      <c r="H693" s="14"/>
      <c r="I693" s="14"/>
      <c r="J693" s="14"/>
      <c r="K693" s="14"/>
      <c r="L693" s="14"/>
      <c r="M693" s="14"/>
      <c r="N693" s="14"/>
      <c r="O693" s="14"/>
      <c r="P693" s="14"/>
    </row>
    <row r="694" spans="1:16" x14ac:dyDescent="0.25">
      <c r="A694" s="18">
        <v>45091</v>
      </c>
      <c r="B694" s="13">
        <v>45064</v>
      </c>
      <c r="C694" s="33"/>
      <c r="D694" s="14">
        <v>60000000</v>
      </c>
      <c r="E694" s="14">
        <v>204300</v>
      </c>
      <c r="F694" s="15">
        <v>420671</v>
      </c>
      <c r="G694" s="14">
        <v>0</v>
      </c>
      <c r="H694" s="14">
        <v>212775</v>
      </c>
      <c r="I694" s="14">
        <v>0</v>
      </c>
      <c r="J694" s="14">
        <v>0</v>
      </c>
      <c r="K694" s="14">
        <v>837746</v>
      </c>
      <c r="L694" s="14">
        <v>131800</v>
      </c>
      <c r="M694" s="14">
        <v>31000</v>
      </c>
      <c r="N694" s="14">
        <v>27775</v>
      </c>
      <c r="O694" s="14">
        <v>0</v>
      </c>
      <c r="P694" s="14">
        <v>110000</v>
      </c>
    </row>
    <row r="695" spans="1:16" x14ac:dyDescent="0.25">
      <c r="A695" s="16" t="s">
        <v>991</v>
      </c>
      <c r="B695" s="13"/>
      <c r="C695" s="33"/>
      <c r="D695" s="14"/>
      <c r="E695" s="14"/>
      <c r="F695" s="15"/>
      <c r="G695" s="14"/>
      <c r="H695" s="14"/>
      <c r="I695" s="14"/>
      <c r="J695" s="14"/>
      <c r="K695" s="14"/>
      <c r="L695" s="14"/>
      <c r="M695" s="14"/>
      <c r="N695" s="14"/>
      <c r="O695" s="14"/>
      <c r="P695" s="14"/>
    </row>
    <row r="696" spans="1:16" x14ac:dyDescent="0.25">
      <c r="A696" s="18">
        <v>45182</v>
      </c>
      <c r="B696" s="13">
        <v>45155</v>
      </c>
      <c r="C696" s="33"/>
      <c r="D696" s="14">
        <v>80000000</v>
      </c>
      <c r="E696" s="14">
        <v>241800</v>
      </c>
      <c r="F696" s="15">
        <v>564166</v>
      </c>
      <c r="G696" s="14">
        <v>0</v>
      </c>
      <c r="H696" s="14">
        <v>270275</v>
      </c>
      <c r="I696" s="14">
        <v>0</v>
      </c>
      <c r="J696" s="14">
        <v>0</v>
      </c>
      <c r="K696" s="14">
        <v>1076241</v>
      </c>
      <c r="L696" s="14">
        <v>154300</v>
      </c>
      <c r="M696" s="14">
        <v>0</v>
      </c>
      <c r="N696" s="14">
        <v>34775</v>
      </c>
      <c r="O696" s="14">
        <v>0</v>
      </c>
      <c r="P696" s="14">
        <v>150000</v>
      </c>
    </row>
    <row r="697" spans="1:16" x14ac:dyDescent="0.25">
      <c r="A697" s="16" t="s">
        <v>1270</v>
      </c>
      <c r="B697" s="13"/>
      <c r="C697" s="33"/>
      <c r="D697" s="14"/>
      <c r="E697" s="14"/>
      <c r="F697" s="15"/>
      <c r="G697" s="14"/>
      <c r="H697" s="14"/>
      <c r="I697" s="14"/>
      <c r="J697" s="14"/>
      <c r="K697" s="14"/>
      <c r="L697" s="14"/>
      <c r="M697" s="14"/>
      <c r="N697" s="14"/>
      <c r="O697" s="14"/>
      <c r="P697" s="14"/>
    </row>
    <row r="698" spans="1:16" x14ac:dyDescent="0.25">
      <c r="A698" s="18">
        <v>45400</v>
      </c>
      <c r="B698" s="13">
        <v>45337</v>
      </c>
      <c r="C698" s="33"/>
      <c r="D698" s="14">
        <v>111000000</v>
      </c>
      <c r="E698" s="14">
        <v>285425</v>
      </c>
      <c r="F698" s="15">
        <v>782252</v>
      </c>
      <c r="G698" s="14">
        <v>0</v>
      </c>
      <c r="H698" s="14">
        <v>374025</v>
      </c>
      <c r="I698" s="14">
        <v>0</v>
      </c>
      <c r="J698" s="14">
        <v>0</v>
      </c>
      <c r="K698" s="14">
        <v>1441702</v>
      </c>
      <c r="L698" s="14">
        <v>174425</v>
      </c>
      <c r="M698" s="14">
        <v>47500</v>
      </c>
      <c r="N698" s="14">
        <v>45525</v>
      </c>
      <c r="O698" s="14">
        <v>0</v>
      </c>
      <c r="P698" s="14">
        <v>220000</v>
      </c>
    </row>
    <row r="699" spans="1:16" x14ac:dyDescent="0.25">
      <c r="A699" s="8" t="s">
        <v>943</v>
      </c>
      <c r="B699" s="13"/>
      <c r="C699" s="33"/>
      <c r="D699" s="14"/>
      <c r="E699" s="14"/>
      <c r="F699" s="15"/>
      <c r="G699" s="14"/>
      <c r="H699" s="14"/>
      <c r="I699" s="14"/>
      <c r="J699" s="14"/>
      <c r="K699" s="14"/>
      <c r="L699" s="14"/>
      <c r="M699" s="14"/>
      <c r="N699" s="14"/>
      <c r="O699" s="14"/>
      <c r="P699" s="14"/>
    </row>
    <row r="700" spans="1:16" x14ac:dyDescent="0.25">
      <c r="A700" s="16" t="s">
        <v>561</v>
      </c>
      <c r="B700" s="13"/>
      <c r="C700" s="33"/>
      <c r="D700" s="14"/>
      <c r="E700" s="14"/>
      <c r="F700" s="15"/>
      <c r="G700" s="14"/>
      <c r="H700" s="14"/>
      <c r="I700" s="14"/>
      <c r="J700" s="14"/>
      <c r="K700" s="14"/>
      <c r="L700" s="14"/>
      <c r="M700" s="14"/>
      <c r="N700" s="14"/>
      <c r="O700" s="14"/>
      <c r="P700" s="14"/>
    </row>
    <row r="701" spans="1:16" x14ac:dyDescent="0.25">
      <c r="A701" s="18">
        <v>44805</v>
      </c>
      <c r="B701" s="13">
        <v>44700</v>
      </c>
      <c r="C701" s="33"/>
      <c r="D701" s="14">
        <v>3200000</v>
      </c>
      <c r="E701" s="14">
        <v>31875</v>
      </c>
      <c r="F701" s="15">
        <v>0</v>
      </c>
      <c r="G701" s="14">
        <v>0</v>
      </c>
      <c r="H701" s="14">
        <v>14039</v>
      </c>
      <c r="I701" s="14">
        <v>76236</v>
      </c>
      <c r="J701" s="14">
        <v>42000</v>
      </c>
      <c r="K701" s="14">
        <v>164150</v>
      </c>
      <c r="L701" s="14">
        <v>31875</v>
      </c>
      <c r="M701" s="14">
        <v>0</v>
      </c>
      <c r="N701" s="14">
        <v>4000</v>
      </c>
      <c r="O701" s="14">
        <v>3200</v>
      </c>
      <c r="P701" s="14">
        <v>6400</v>
      </c>
    </row>
    <row r="702" spans="1:16" x14ac:dyDescent="0.25">
      <c r="A702" s="8" t="s">
        <v>657</v>
      </c>
      <c r="B702" s="13"/>
      <c r="C702" s="33"/>
      <c r="D702" s="14"/>
      <c r="E702" s="14"/>
      <c r="F702" s="15"/>
      <c r="G702" s="14"/>
      <c r="H702" s="14"/>
      <c r="I702" s="14"/>
      <c r="J702" s="14"/>
      <c r="K702" s="14"/>
      <c r="L702" s="14"/>
      <c r="M702" s="14"/>
      <c r="N702" s="14"/>
      <c r="O702" s="14"/>
      <c r="P702" s="14"/>
    </row>
    <row r="703" spans="1:16" x14ac:dyDescent="0.25">
      <c r="A703" s="16" t="s">
        <v>240</v>
      </c>
      <c r="B703" s="13"/>
      <c r="C703" s="33"/>
      <c r="D703" s="14"/>
      <c r="E703" s="14"/>
      <c r="F703" s="15"/>
      <c r="G703" s="14"/>
      <c r="H703" s="14"/>
      <c r="I703" s="14"/>
      <c r="J703" s="14"/>
      <c r="K703" s="14"/>
      <c r="L703" s="14"/>
      <c r="M703" s="14"/>
      <c r="N703" s="14"/>
      <c r="O703" s="14"/>
      <c r="P703" s="14"/>
    </row>
    <row r="704" spans="1:16" x14ac:dyDescent="0.25">
      <c r="A704" s="18">
        <v>44509</v>
      </c>
      <c r="B704" s="13">
        <v>44392</v>
      </c>
      <c r="C704" s="33">
        <v>1</v>
      </c>
      <c r="D704" s="14">
        <v>600000</v>
      </c>
      <c r="E704" s="14">
        <v>9000</v>
      </c>
      <c r="F704" s="15">
        <v>0</v>
      </c>
      <c r="G704" s="14">
        <v>0</v>
      </c>
      <c r="H704" s="14">
        <v>3986</v>
      </c>
      <c r="I704" s="14">
        <v>0</v>
      </c>
      <c r="J704" s="14">
        <v>0</v>
      </c>
      <c r="K704" s="14">
        <v>12986</v>
      </c>
      <c r="L704" s="14">
        <v>9000</v>
      </c>
      <c r="M704" s="14">
        <v>0</v>
      </c>
      <c r="N704" s="14">
        <v>750</v>
      </c>
      <c r="O704" s="14">
        <v>0</v>
      </c>
      <c r="P704" s="14">
        <v>1200</v>
      </c>
    </row>
    <row r="705" spans="1:16" x14ac:dyDescent="0.25">
      <c r="A705" s="8" t="s">
        <v>944</v>
      </c>
      <c r="B705" s="13"/>
      <c r="C705" s="33"/>
      <c r="D705" s="14"/>
      <c r="E705" s="14"/>
      <c r="F705" s="15"/>
      <c r="G705" s="14"/>
      <c r="H705" s="14"/>
      <c r="I705" s="14"/>
      <c r="J705" s="14"/>
      <c r="K705" s="14"/>
      <c r="L705" s="14"/>
      <c r="M705" s="14"/>
      <c r="N705" s="14"/>
      <c r="O705" s="14"/>
      <c r="P705" s="14"/>
    </row>
    <row r="706" spans="1:16" x14ac:dyDescent="0.25">
      <c r="A706" s="16" t="s">
        <v>774</v>
      </c>
      <c r="B706" s="13"/>
      <c r="C706" s="33"/>
      <c r="D706" s="14"/>
      <c r="E706" s="14"/>
      <c r="F706" s="15"/>
      <c r="G706" s="14"/>
      <c r="H706" s="14"/>
      <c r="I706" s="14"/>
      <c r="J706" s="14"/>
      <c r="K706" s="14"/>
      <c r="L706" s="14"/>
      <c r="M706" s="14"/>
      <c r="N706" s="14"/>
      <c r="O706" s="14"/>
      <c r="P706" s="14"/>
    </row>
    <row r="707" spans="1:16" x14ac:dyDescent="0.25">
      <c r="A707" s="18">
        <v>44924</v>
      </c>
      <c r="B707" s="13">
        <v>44791</v>
      </c>
      <c r="C707" s="33">
        <v>1</v>
      </c>
      <c r="D707" s="14">
        <v>1500000</v>
      </c>
      <c r="E707" s="14">
        <v>21375</v>
      </c>
      <c r="F707" s="15">
        <v>0</v>
      </c>
      <c r="G707" s="14">
        <v>0</v>
      </c>
      <c r="H707" s="14">
        <v>7002</v>
      </c>
      <c r="I707" s="14">
        <v>51725</v>
      </c>
      <c r="J707" s="14">
        <v>30000</v>
      </c>
      <c r="K707" s="14">
        <v>110102</v>
      </c>
      <c r="L707" s="14">
        <v>21375</v>
      </c>
      <c r="M707" s="14">
        <v>0</v>
      </c>
      <c r="N707" s="14">
        <v>1875</v>
      </c>
      <c r="O707" s="14">
        <v>1500</v>
      </c>
      <c r="P707" s="14">
        <v>3000</v>
      </c>
    </row>
    <row r="708" spans="1:16" x14ac:dyDescent="0.25">
      <c r="A708" s="8" t="s">
        <v>656</v>
      </c>
      <c r="B708" s="13"/>
      <c r="C708" s="33"/>
      <c r="D708" s="14"/>
      <c r="E708" s="14"/>
      <c r="F708" s="15"/>
      <c r="G708" s="14"/>
      <c r="H708" s="14"/>
      <c r="I708" s="14"/>
      <c r="J708" s="14"/>
      <c r="K708" s="14"/>
      <c r="L708" s="14"/>
      <c r="M708" s="14"/>
      <c r="N708" s="14"/>
      <c r="O708" s="14"/>
      <c r="P708" s="14"/>
    </row>
    <row r="709" spans="1:16" x14ac:dyDescent="0.25">
      <c r="A709" s="16" t="s">
        <v>394</v>
      </c>
      <c r="B709" s="13"/>
      <c r="C709" s="33"/>
      <c r="D709" s="14"/>
      <c r="E709" s="14"/>
      <c r="F709" s="15"/>
      <c r="G709" s="14"/>
      <c r="H709" s="14"/>
      <c r="I709" s="14"/>
      <c r="J709" s="14"/>
      <c r="K709" s="14"/>
      <c r="L709" s="14"/>
      <c r="M709" s="14"/>
      <c r="N709" s="14"/>
      <c r="O709" s="14"/>
      <c r="P709" s="14"/>
    </row>
    <row r="710" spans="1:16" x14ac:dyDescent="0.25">
      <c r="A710" s="18">
        <v>44399</v>
      </c>
      <c r="B710" s="13">
        <v>44091</v>
      </c>
      <c r="C710" s="33"/>
      <c r="D710" s="14">
        <v>6500000</v>
      </c>
      <c r="E710" s="14">
        <v>103275</v>
      </c>
      <c r="F710" s="15">
        <v>50500</v>
      </c>
      <c r="G710" s="14">
        <v>0</v>
      </c>
      <c r="H710" s="14">
        <v>37330</v>
      </c>
      <c r="I710" s="14">
        <v>1491074</v>
      </c>
      <c r="J710" s="14">
        <v>86980</v>
      </c>
      <c r="K710" s="14">
        <v>1769159</v>
      </c>
      <c r="L710" s="14">
        <v>41775</v>
      </c>
      <c r="M710" s="14">
        <v>14000</v>
      </c>
      <c r="N710" s="14">
        <v>7900</v>
      </c>
      <c r="O710" s="14">
        <v>6500</v>
      </c>
      <c r="P710" s="14">
        <v>13000</v>
      </c>
    </row>
    <row r="711" spans="1:16" x14ac:dyDescent="0.25">
      <c r="A711" s="8" t="s">
        <v>1201</v>
      </c>
      <c r="B711" s="13"/>
      <c r="C711" s="33"/>
      <c r="D711" s="14"/>
      <c r="E711" s="14"/>
      <c r="F711" s="15"/>
      <c r="G711" s="14"/>
      <c r="H711" s="14"/>
      <c r="I711" s="14"/>
      <c r="J711" s="14"/>
      <c r="K711" s="14"/>
      <c r="L711" s="14"/>
      <c r="M711" s="14"/>
      <c r="N711" s="14"/>
      <c r="O711" s="14"/>
      <c r="P711" s="14"/>
    </row>
    <row r="712" spans="1:16" x14ac:dyDescent="0.25">
      <c r="A712" s="16" t="s">
        <v>1131</v>
      </c>
      <c r="B712" s="13"/>
      <c r="C712" s="33"/>
      <c r="D712" s="14"/>
      <c r="E712" s="14"/>
      <c r="F712" s="15"/>
      <c r="G712" s="14"/>
      <c r="H712" s="14"/>
      <c r="I712" s="14"/>
      <c r="J712" s="14"/>
      <c r="K712" s="14"/>
      <c r="L712" s="14"/>
      <c r="M712" s="14"/>
      <c r="N712" s="14"/>
      <c r="O712" s="14"/>
      <c r="P712" s="14"/>
    </row>
    <row r="713" spans="1:16" x14ac:dyDescent="0.25">
      <c r="A713" s="18">
        <v>45280</v>
      </c>
      <c r="B713" s="13">
        <v>45091</v>
      </c>
      <c r="C713" s="33"/>
      <c r="D713" s="14">
        <v>9000000</v>
      </c>
      <c r="E713" s="14">
        <v>47025</v>
      </c>
      <c r="F713" s="15">
        <v>0</v>
      </c>
      <c r="G713" s="14">
        <v>0</v>
      </c>
      <c r="H713" s="14">
        <v>38603</v>
      </c>
      <c r="I713" s="14">
        <v>2225529</v>
      </c>
      <c r="J713" s="14">
        <v>128500</v>
      </c>
      <c r="K713" s="14">
        <v>2439657</v>
      </c>
      <c r="L713" s="14">
        <v>47025</v>
      </c>
      <c r="M713" s="14">
        <v>0</v>
      </c>
      <c r="N713" s="14">
        <v>10650</v>
      </c>
      <c r="O713" s="14">
        <v>9000</v>
      </c>
      <c r="P713" s="14">
        <v>18000</v>
      </c>
    </row>
    <row r="714" spans="1:16" x14ac:dyDescent="0.25">
      <c r="A714" s="8" t="s">
        <v>601</v>
      </c>
      <c r="B714" s="13"/>
      <c r="C714" s="33"/>
      <c r="D714" s="14"/>
      <c r="E714" s="14"/>
      <c r="F714" s="15"/>
      <c r="G714" s="14"/>
      <c r="H714" s="14"/>
      <c r="I714" s="14"/>
      <c r="J714" s="14"/>
      <c r="K714" s="14"/>
      <c r="L714" s="14"/>
      <c r="M714" s="14"/>
      <c r="N714" s="14"/>
      <c r="O714" s="14"/>
      <c r="P714" s="14"/>
    </row>
    <row r="715" spans="1:16" x14ac:dyDescent="0.25">
      <c r="A715" s="16" t="s">
        <v>479</v>
      </c>
      <c r="B715" s="13"/>
      <c r="C715" s="33"/>
      <c r="D715" s="14"/>
      <c r="E715" s="14"/>
      <c r="F715" s="15"/>
      <c r="G715" s="14"/>
      <c r="H715" s="14"/>
      <c r="I715" s="14"/>
      <c r="J715" s="14"/>
      <c r="K715" s="14"/>
      <c r="L715" s="14"/>
      <c r="M715" s="14"/>
      <c r="N715" s="14"/>
      <c r="O715" s="14"/>
      <c r="P715" s="14"/>
    </row>
    <row r="716" spans="1:16" x14ac:dyDescent="0.25">
      <c r="A716" s="18">
        <v>44719</v>
      </c>
      <c r="B716" s="13">
        <v>44364</v>
      </c>
      <c r="C716" s="33"/>
      <c r="D716" s="14">
        <v>8274000</v>
      </c>
      <c r="E716" s="14">
        <v>105244</v>
      </c>
      <c r="F716" s="15">
        <v>54644</v>
      </c>
      <c r="G716" s="14">
        <v>0</v>
      </c>
      <c r="H716" s="14">
        <v>43195</v>
      </c>
      <c r="I716" s="14">
        <v>2044985</v>
      </c>
      <c r="J716" s="14">
        <v>126248</v>
      </c>
      <c r="K716" s="14">
        <v>2374316</v>
      </c>
      <c r="L716" s="14">
        <v>45789</v>
      </c>
      <c r="M716" s="14">
        <v>27475</v>
      </c>
      <c r="N716" s="14">
        <v>9851</v>
      </c>
      <c r="O716" s="14">
        <v>8274</v>
      </c>
      <c r="P716" s="14">
        <v>16548</v>
      </c>
    </row>
    <row r="717" spans="1:16" x14ac:dyDescent="0.25">
      <c r="A717" s="8" t="s">
        <v>649</v>
      </c>
      <c r="B717" s="13"/>
      <c r="C717" s="33"/>
      <c r="D717" s="14"/>
      <c r="E717" s="14"/>
      <c r="F717" s="15"/>
      <c r="G717" s="14"/>
      <c r="H717" s="14"/>
      <c r="I717" s="14"/>
      <c r="J717" s="14"/>
      <c r="K717" s="14"/>
      <c r="L717" s="14"/>
      <c r="M717" s="14"/>
      <c r="N717" s="14"/>
      <c r="O717" s="14"/>
      <c r="P717" s="14"/>
    </row>
    <row r="718" spans="1:16" x14ac:dyDescent="0.25">
      <c r="A718" s="16" t="s">
        <v>391</v>
      </c>
      <c r="B718" s="13"/>
      <c r="C718" s="33"/>
      <c r="D718" s="14"/>
      <c r="E718" s="14"/>
      <c r="F718" s="15"/>
      <c r="G718" s="14"/>
      <c r="H718" s="14"/>
      <c r="I718" s="14"/>
      <c r="J718" s="14"/>
      <c r="K718" s="14"/>
      <c r="L718" s="14"/>
      <c r="M718" s="14"/>
      <c r="N718" s="14"/>
      <c r="O718" s="14"/>
      <c r="P718" s="14"/>
    </row>
    <row r="719" spans="1:16" x14ac:dyDescent="0.25">
      <c r="A719" s="18">
        <v>44469</v>
      </c>
      <c r="B719" s="13">
        <v>43881</v>
      </c>
      <c r="C719" s="33"/>
      <c r="D719" s="14">
        <v>14000000</v>
      </c>
      <c r="E719" s="14">
        <v>81400</v>
      </c>
      <c r="F719" s="15">
        <v>0</v>
      </c>
      <c r="G719" s="14">
        <v>0</v>
      </c>
      <c r="H719" s="14">
        <v>64690</v>
      </c>
      <c r="I719" s="14">
        <v>904274</v>
      </c>
      <c r="J719" s="14">
        <v>275000</v>
      </c>
      <c r="K719" s="14">
        <v>1325364</v>
      </c>
      <c r="L719" s="14">
        <v>61400</v>
      </c>
      <c r="M719" s="14">
        <v>0</v>
      </c>
      <c r="N719" s="14">
        <v>16150</v>
      </c>
      <c r="O719" s="14">
        <v>14000</v>
      </c>
      <c r="P719" s="14">
        <v>28000</v>
      </c>
    </row>
    <row r="720" spans="1:16" x14ac:dyDescent="0.25">
      <c r="A720" s="8" t="s">
        <v>1298</v>
      </c>
      <c r="B720" s="13"/>
      <c r="C720" s="33"/>
      <c r="D720" s="14"/>
      <c r="E720" s="14"/>
      <c r="F720" s="15"/>
      <c r="G720" s="14"/>
      <c r="H720" s="14"/>
      <c r="I720" s="14"/>
      <c r="J720" s="14"/>
      <c r="K720" s="14"/>
      <c r="L720" s="14"/>
      <c r="M720" s="14"/>
      <c r="N720" s="14"/>
      <c r="O720" s="14"/>
      <c r="P720" s="14"/>
    </row>
    <row r="721" spans="1:16" x14ac:dyDescent="0.25">
      <c r="A721" s="16" t="s">
        <v>1236</v>
      </c>
      <c r="B721" s="13"/>
      <c r="C721" s="33"/>
      <c r="D721" s="14"/>
      <c r="E721" s="14"/>
      <c r="F721" s="15"/>
      <c r="G721" s="14"/>
      <c r="H721" s="14"/>
      <c r="I721" s="14"/>
      <c r="J721" s="14"/>
      <c r="K721" s="14"/>
      <c r="L721" s="14"/>
      <c r="M721" s="14"/>
      <c r="N721" s="14"/>
      <c r="O721" s="14"/>
      <c r="P721" s="14"/>
    </row>
    <row r="722" spans="1:16" x14ac:dyDescent="0.25">
      <c r="A722" s="18">
        <v>45386</v>
      </c>
      <c r="B722" s="13">
        <v>45091</v>
      </c>
      <c r="C722" s="33"/>
      <c r="D722" s="14">
        <v>17750000</v>
      </c>
      <c r="E722" s="14">
        <v>59212</v>
      </c>
      <c r="F722" s="15">
        <v>0</v>
      </c>
      <c r="G722" s="14">
        <v>0</v>
      </c>
      <c r="H722" s="14">
        <v>74834</v>
      </c>
      <c r="I722" s="14">
        <v>2797254</v>
      </c>
      <c r="J722" s="14">
        <v>319510</v>
      </c>
      <c r="K722" s="14">
        <v>3250810</v>
      </c>
      <c r="L722" s="14">
        <v>59212</v>
      </c>
      <c r="M722" s="14">
        <v>0</v>
      </c>
      <c r="N722" s="14">
        <v>20275</v>
      </c>
      <c r="O722" s="14">
        <v>17750</v>
      </c>
      <c r="P722" s="14">
        <v>35500</v>
      </c>
    </row>
    <row r="723" spans="1:16" x14ac:dyDescent="0.25">
      <c r="A723" s="8" t="s">
        <v>645</v>
      </c>
      <c r="B723" s="13"/>
      <c r="C723" s="33"/>
      <c r="D723" s="14"/>
      <c r="E723" s="14"/>
      <c r="F723" s="15"/>
      <c r="G723" s="14"/>
      <c r="H723" s="14"/>
      <c r="I723" s="14"/>
      <c r="J723" s="14"/>
      <c r="K723" s="14"/>
      <c r="L723" s="14"/>
      <c r="M723" s="14"/>
      <c r="N723" s="14"/>
      <c r="O723" s="14"/>
      <c r="P723" s="14"/>
    </row>
    <row r="724" spans="1:16" x14ac:dyDescent="0.25">
      <c r="A724" s="16" t="s">
        <v>578</v>
      </c>
      <c r="B724" s="13"/>
      <c r="C724" s="33"/>
      <c r="D724" s="14"/>
      <c r="E724" s="14"/>
      <c r="F724" s="15"/>
      <c r="G724" s="14"/>
      <c r="H724" s="14"/>
      <c r="I724" s="14"/>
      <c r="J724" s="14"/>
      <c r="K724" s="14"/>
      <c r="L724" s="14"/>
      <c r="M724" s="14"/>
      <c r="N724" s="14"/>
      <c r="O724" s="14"/>
      <c r="P724" s="14"/>
    </row>
    <row r="725" spans="1:16" x14ac:dyDescent="0.25">
      <c r="A725" s="18">
        <v>44827</v>
      </c>
      <c r="B725" s="13">
        <v>44700</v>
      </c>
      <c r="C725" s="33">
        <v>1</v>
      </c>
      <c r="D725" s="14">
        <v>1280560</v>
      </c>
      <c r="E725" s="14">
        <v>86265</v>
      </c>
      <c r="F725" s="15">
        <v>0</v>
      </c>
      <c r="G725" s="14">
        <v>0</v>
      </c>
      <c r="H725" s="14">
        <v>64989</v>
      </c>
      <c r="I725" s="14">
        <v>2868945</v>
      </c>
      <c r="J725" s="14">
        <v>144148</v>
      </c>
      <c r="K725" s="14">
        <v>3164347</v>
      </c>
      <c r="L725" s="14">
        <v>71265</v>
      </c>
      <c r="M725" s="14">
        <v>0</v>
      </c>
      <c r="N725" s="14">
        <v>15018</v>
      </c>
      <c r="O725" s="14">
        <v>12797</v>
      </c>
      <c r="P725" s="14">
        <v>25593</v>
      </c>
    </row>
    <row r="726" spans="1:16" x14ac:dyDescent="0.25">
      <c r="A726" s="8" t="s">
        <v>650</v>
      </c>
      <c r="B726" s="13"/>
      <c r="C726" s="33"/>
      <c r="D726" s="14"/>
      <c r="E726" s="14"/>
      <c r="F726" s="15"/>
      <c r="G726" s="14"/>
      <c r="H726" s="14"/>
      <c r="I726" s="14"/>
      <c r="J726" s="14"/>
      <c r="K726" s="14"/>
      <c r="L726" s="14"/>
      <c r="M726" s="14"/>
      <c r="N726" s="14"/>
      <c r="O726" s="14"/>
      <c r="P726" s="14"/>
    </row>
    <row r="727" spans="1:16" x14ac:dyDescent="0.25">
      <c r="A727" s="16" t="s">
        <v>276</v>
      </c>
      <c r="B727" s="13"/>
      <c r="C727" s="33"/>
      <c r="D727" s="14"/>
      <c r="E727" s="14"/>
      <c r="F727" s="15"/>
      <c r="G727" s="14"/>
      <c r="H727" s="14"/>
      <c r="I727" s="14"/>
      <c r="J727" s="14"/>
      <c r="K727" s="14"/>
      <c r="L727" s="14"/>
      <c r="M727" s="14"/>
      <c r="N727" s="14"/>
      <c r="O727" s="14"/>
      <c r="P727" s="14"/>
    </row>
    <row r="728" spans="1:16" x14ac:dyDescent="0.25">
      <c r="A728" s="18">
        <v>44496</v>
      </c>
      <c r="B728" s="13">
        <v>43881</v>
      </c>
      <c r="C728" s="33"/>
      <c r="D728" s="14">
        <v>7500000</v>
      </c>
      <c r="E728" s="14">
        <v>77525</v>
      </c>
      <c r="F728" s="15">
        <v>0</v>
      </c>
      <c r="G728" s="14">
        <v>0</v>
      </c>
      <c r="H728" s="14">
        <v>42938</v>
      </c>
      <c r="I728" s="14">
        <v>694298</v>
      </c>
      <c r="J728" s="14">
        <v>209197</v>
      </c>
      <c r="K728" s="14">
        <v>1023958</v>
      </c>
      <c r="L728" s="14">
        <v>49025</v>
      </c>
      <c r="M728" s="14">
        <v>0</v>
      </c>
      <c r="N728" s="14">
        <v>9000</v>
      </c>
      <c r="O728" s="14">
        <v>7500</v>
      </c>
      <c r="P728" s="14">
        <v>15000</v>
      </c>
    </row>
    <row r="729" spans="1:16" x14ac:dyDescent="0.25">
      <c r="A729" s="8" t="s">
        <v>1055</v>
      </c>
      <c r="B729" s="13"/>
      <c r="C729" s="33"/>
      <c r="D729" s="14"/>
      <c r="E729" s="14"/>
      <c r="F729" s="15"/>
      <c r="G729" s="14"/>
      <c r="H729" s="14"/>
      <c r="I729" s="14"/>
      <c r="J729" s="14"/>
      <c r="K729" s="14"/>
      <c r="L729" s="14"/>
      <c r="M729" s="14"/>
      <c r="N729" s="14"/>
      <c r="O729" s="14"/>
      <c r="P729" s="14"/>
    </row>
    <row r="730" spans="1:16" x14ac:dyDescent="0.25">
      <c r="A730" s="16" t="s">
        <v>973</v>
      </c>
      <c r="B730" s="13"/>
      <c r="C730" s="33"/>
      <c r="D730" s="14"/>
      <c r="E730" s="14"/>
      <c r="F730" s="15"/>
      <c r="G730" s="14"/>
      <c r="H730" s="14"/>
      <c r="I730" s="14"/>
      <c r="J730" s="14"/>
      <c r="K730" s="14"/>
      <c r="L730" s="14"/>
      <c r="M730" s="14"/>
      <c r="N730" s="14"/>
      <c r="O730" s="14"/>
      <c r="P730" s="14"/>
    </row>
    <row r="731" spans="1:16" x14ac:dyDescent="0.25">
      <c r="A731" s="18">
        <v>45103</v>
      </c>
      <c r="B731" s="13">
        <v>44882</v>
      </c>
      <c r="C731" s="33"/>
      <c r="D731" s="14">
        <v>8000000</v>
      </c>
      <c r="E731" s="14">
        <v>45025</v>
      </c>
      <c r="F731" s="15">
        <v>0</v>
      </c>
      <c r="G731" s="14">
        <v>0</v>
      </c>
      <c r="H731" s="14">
        <v>41787</v>
      </c>
      <c r="I731" s="14">
        <v>1355411</v>
      </c>
      <c r="J731" s="14">
        <v>45559</v>
      </c>
      <c r="K731" s="14">
        <v>1487782</v>
      </c>
      <c r="L731" s="14">
        <v>45025</v>
      </c>
      <c r="M731" s="14">
        <v>0</v>
      </c>
      <c r="N731" s="14">
        <v>9550</v>
      </c>
      <c r="O731" s="14">
        <v>8000</v>
      </c>
      <c r="P731" s="14">
        <v>16000</v>
      </c>
    </row>
    <row r="732" spans="1:16" x14ac:dyDescent="0.25">
      <c r="A732" s="8" t="s">
        <v>1056</v>
      </c>
      <c r="B732" s="13"/>
      <c r="C732" s="33"/>
      <c r="D732" s="14"/>
      <c r="E732" s="14"/>
      <c r="F732" s="15"/>
      <c r="G732" s="14"/>
      <c r="H732" s="14"/>
      <c r="I732" s="14"/>
      <c r="J732" s="14"/>
      <c r="K732" s="14"/>
      <c r="L732" s="14"/>
      <c r="M732" s="14"/>
      <c r="N732" s="14"/>
      <c r="O732" s="14"/>
      <c r="P732" s="14"/>
    </row>
    <row r="733" spans="1:16" x14ac:dyDescent="0.25">
      <c r="A733" s="16" t="s">
        <v>996</v>
      </c>
      <c r="B733" s="13"/>
      <c r="C733" s="33"/>
      <c r="D733" s="14"/>
      <c r="E733" s="14"/>
      <c r="F733" s="15"/>
      <c r="G733" s="14"/>
      <c r="H733" s="14"/>
      <c r="I733" s="14"/>
      <c r="J733" s="14"/>
      <c r="K733" s="14"/>
      <c r="L733" s="14"/>
      <c r="M733" s="14"/>
      <c r="N733" s="14"/>
      <c r="O733" s="14"/>
      <c r="P733" s="14"/>
    </row>
    <row r="734" spans="1:16" x14ac:dyDescent="0.25">
      <c r="A734" s="18">
        <v>45135</v>
      </c>
      <c r="B734" s="13">
        <v>44819</v>
      </c>
      <c r="C734" s="33"/>
      <c r="D734" s="14">
        <v>4649000</v>
      </c>
      <c r="E734" s="14">
        <v>59025</v>
      </c>
      <c r="F734" s="15">
        <v>45373</v>
      </c>
      <c r="G734" s="14">
        <v>0</v>
      </c>
      <c r="H734" s="14">
        <v>32589</v>
      </c>
      <c r="I734" s="14">
        <v>1040044</v>
      </c>
      <c r="J734" s="14">
        <v>0</v>
      </c>
      <c r="K734" s="14">
        <v>1177031</v>
      </c>
      <c r="L734" s="14">
        <v>36525</v>
      </c>
      <c r="M734" s="14">
        <v>12500</v>
      </c>
      <c r="N734" s="14">
        <v>5811</v>
      </c>
      <c r="O734" s="14">
        <v>4750</v>
      </c>
      <c r="P734" s="14">
        <v>9298</v>
      </c>
    </row>
    <row r="735" spans="1:16" x14ac:dyDescent="0.25">
      <c r="A735" s="8" t="s">
        <v>919</v>
      </c>
      <c r="B735" s="13"/>
      <c r="C735" s="33"/>
      <c r="D735" s="14"/>
      <c r="E735" s="14"/>
      <c r="F735" s="15"/>
      <c r="G735" s="14"/>
      <c r="H735" s="14"/>
      <c r="I735" s="14"/>
      <c r="J735" s="14"/>
      <c r="K735" s="14"/>
      <c r="L735" s="14"/>
      <c r="M735" s="14"/>
      <c r="N735" s="14"/>
      <c r="O735" s="14"/>
      <c r="P735" s="14"/>
    </row>
    <row r="736" spans="1:16" x14ac:dyDescent="0.25">
      <c r="A736" s="16" t="s">
        <v>807</v>
      </c>
      <c r="B736" s="13"/>
      <c r="C736" s="33"/>
      <c r="D736" s="14"/>
      <c r="E736" s="14"/>
      <c r="F736" s="15"/>
      <c r="G736" s="14"/>
      <c r="H736" s="14"/>
      <c r="I736" s="14"/>
      <c r="J736" s="14"/>
      <c r="K736" s="14"/>
      <c r="L736" s="14"/>
      <c r="M736" s="14"/>
      <c r="N736" s="14"/>
      <c r="O736" s="14"/>
      <c r="P736" s="14"/>
    </row>
    <row r="737" spans="1:16" x14ac:dyDescent="0.25">
      <c r="A737" s="18">
        <v>45266</v>
      </c>
      <c r="B737" s="13">
        <v>44819</v>
      </c>
      <c r="C737" s="33"/>
      <c r="D737" s="14">
        <v>2500000</v>
      </c>
      <c r="E737" s="14">
        <v>48875</v>
      </c>
      <c r="F737" s="15">
        <v>10000</v>
      </c>
      <c r="G737" s="14">
        <v>0</v>
      </c>
      <c r="H737" s="14">
        <v>52125</v>
      </c>
      <c r="I737" s="14">
        <v>199681</v>
      </c>
      <c r="J737" s="14">
        <v>311000</v>
      </c>
      <c r="K737" s="14">
        <v>621681</v>
      </c>
      <c r="L737" s="14">
        <v>33875</v>
      </c>
      <c r="M737" s="14">
        <v>5000</v>
      </c>
      <c r="N737" s="14">
        <v>3125</v>
      </c>
      <c r="O737" s="14">
        <v>2500</v>
      </c>
      <c r="P737" s="14">
        <v>5000</v>
      </c>
    </row>
    <row r="738" spans="1:16" x14ac:dyDescent="0.25">
      <c r="A738" s="8" t="s">
        <v>1057</v>
      </c>
      <c r="B738" s="13"/>
      <c r="C738" s="33"/>
      <c r="D738" s="14"/>
      <c r="E738" s="14"/>
      <c r="F738" s="15"/>
      <c r="G738" s="14"/>
      <c r="H738" s="14"/>
      <c r="I738" s="14"/>
      <c r="J738" s="14"/>
      <c r="K738" s="14"/>
      <c r="L738" s="14"/>
      <c r="M738" s="14"/>
      <c r="N738" s="14"/>
      <c r="O738" s="14"/>
      <c r="P738" s="14"/>
    </row>
    <row r="739" spans="1:16" x14ac:dyDescent="0.25">
      <c r="A739" s="16" t="s">
        <v>950</v>
      </c>
      <c r="B739" s="13"/>
      <c r="C739" s="33"/>
      <c r="D739" s="14"/>
      <c r="E739" s="14"/>
      <c r="F739" s="15"/>
      <c r="G739" s="14"/>
      <c r="H739" s="14"/>
      <c r="I739" s="14"/>
      <c r="J739" s="14"/>
      <c r="K739" s="14"/>
      <c r="L739" s="14"/>
      <c r="M739" s="14"/>
      <c r="N739" s="14"/>
      <c r="O739" s="14"/>
      <c r="P739" s="14"/>
    </row>
    <row r="740" spans="1:16" x14ac:dyDescent="0.25">
      <c r="A740" s="18">
        <v>45105</v>
      </c>
      <c r="B740" s="13">
        <v>45091</v>
      </c>
      <c r="C740" s="33"/>
      <c r="D740" s="14">
        <v>11250000</v>
      </c>
      <c r="E740" s="14">
        <v>51525</v>
      </c>
      <c r="F740" s="15">
        <v>0</v>
      </c>
      <c r="G740" s="14">
        <v>0</v>
      </c>
      <c r="H740" s="14">
        <v>48486</v>
      </c>
      <c r="I740" s="14">
        <v>1795579</v>
      </c>
      <c r="J740" s="14">
        <v>37500</v>
      </c>
      <c r="K740" s="14">
        <v>1933090</v>
      </c>
      <c r="L740" s="14">
        <v>51525</v>
      </c>
      <c r="M740" s="14">
        <v>0</v>
      </c>
      <c r="N740" s="14">
        <v>13125</v>
      </c>
      <c r="O740" s="14">
        <v>11250</v>
      </c>
      <c r="P740" s="14">
        <v>22500</v>
      </c>
    </row>
    <row r="741" spans="1:16" x14ac:dyDescent="0.25">
      <c r="A741" s="8" t="s">
        <v>1202</v>
      </c>
      <c r="B741" s="13"/>
      <c r="C741" s="33"/>
      <c r="D741" s="14"/>
      <c r="E741" s="14"/>
      <c r="F741" s="15"/>
      <c r="G741" s="14"/>
      <c r="H741" s="14"/>
      <c r="I741" s="14"/>
      <c r="J741" s="14"/>
      <c r="K741" s="14"/>
      <c r="L741" s="14"/>
      <c r="M741" s="14"/>
      <c r="N741" s="14"/>
      <c r="O741" s="14"/>
      <c r="P741" s="14"/>
    </row>
    <row r="742" spans="1:16" x14ac:dyDescent="0.25">
      <c r="A742" s="16" t="s">
        <v>1143</v>
      </c>
      <c r="B742" s="13"/>
      <c r="C742" s="33"/>
      <c r="D742" s="14"/>
      <c r="E742" s="14"/>
      <c r="F742" s="15"/>
      <c r="G742" s="14"/>
      <c r="H742" s="14"/>
      <c r="I742" s="14"/>
      <c r="J742" s="14"/>
      <c r="K742" s="14"/>
      <c r="L742" s="14"/>
      <c r="M742" s="14"/>
      <c r="N742" s="14"/>
      <c r="O742" s="14"/>
      <c r="P742" s="14"/>
    </row>
    <row r="743" spans="1:16" x14ac:dyDescent="0.25">
      <c r="A743" s="18">
        <v>45280</v>
      </c>
      <c r="B743" s="13">
        <v>45155</v>
      </c>
      <c r="C743" s="33"/>
      <c r="D743" s="14">
        <v>22117000</v>
      </c>
      <c r="E743" s="14">
        <v>127775</v>
      </c>
      <c r="F743" s="15">
        <v>151250</v>
      </c>
      <c r="G743" s="14">
        <v>0</v>
      </c>
      <c r="H743" s="14">
        <v>107087</v>
      </c>
      <c r="I743" s="14">
        <v>3807947</v>
      </c>
      <c r="J743" s="14">
        <v>242199</v>
      </c>
      <c r="K743" s="14">
        <v>4436258</v>
      </c>
      <c r="L743" s="14">
        <v>62775</v>
      </c>
      <c r="M743" s="14">
        <v>55000</v>
      </c>
      <c r="N743" s="14">
        <v>25079</v>
      </c>
      <c r="O743" s="14">
        <v>22500</v>
      </c>
      <c r="P743" s="14">
        <v>44200</v>
      </c>
    </row>
    <row r="744" spans="1:16" x14ac:dyDescent="0.25">
      <c r="A744" s="8" t="s">
        <v>1203</v>
      </c>
      <c r="B744" s="13"/>
      <c r="C744" s="33"/>
      <c r="D744" s="14"/>
      <c r="E744" s="14"/>
      <c r="F744" s="15"/>
      <c r="G744" s="14"/>
      <c r="H744" s="14"/>
      <c r="I744" s="14"/>
      <c r="J744" s="14"/>
      <c r="K744" s="14"/>
      <c r="L744" s="14"/>
      <c r="M744" s="14"/>
      <c r="N744" s="14"/>
      <c r="O744" s="14"/>
      <c r="P744" s="14"/>
    </row>
    <row r="745" spans="1:16" x14ac:dyDescent="0.25">
      <c r="A745" s="16" t="s">
        <v>1135</v>
      </c>
      <c r="B745" s="13"/>
      <c r="C745" s="33"/>
      <c r="D745" s="14"/>
      <c r="E745" s="14"/>
      <c r="F745" s="15"/>
      <c r="G745" s="14"/>
      <c r="H745" s="14"/>
      <c r="I745" s="14"/>
      <c r="J745" s="14"/>
      <c r="K745" s="14"/>
      <c r="L745" s="14"/>
      <c r="M745" s="14"/>
      <c r="N745" s="14"/>
      <c r="O745" s="14"/>
      <c r="P745" s="14"/>
    </row>
    <row r="746" spans="1:16" x14ac:dyDescent="0.25">
      <c r="A746" s="18">
        <v>45250</v>
      </c>
      <c r="B746" s="13">
        <v>44791</v>
      </c>
      <c r="C746" s="33"/>
      <c r="D746" s="14">
        <v>6000000</v>
      </c>
      <c r="E746" s="14">
        <v>50275</v>
      </c>
      <c r="F746" s="15">
        <v>0</v>
      </c>
      <c r="G746" s="14">
        <v>0</v>
      </c>
      <c r="H746" s="14">
        <v>33369</v>
      </c>
      <c r="I746" s="14">
        <v>1676502</v>
      </c>
      <c r="J746" s="14">
        <v>30000</v>
      </c>
      <c r="K746" s="14">
        <v>1790146</v>
      </c>
      <c r="L746" s="14">
        <v>40275</v>
      </c>
      <c r="M746" s="14">
        <v>0</v>
      </c>
      <c r="N746" s="14">
        <v>7350</v>
      </c>
      <c r="O746" s="14">
        <v>6000</v>
      </c>
      <c r="P746" s="14">
        <v>12000</v>
      </c>
    </row>
    <row r="747" spans="1:16" x14ac:dyDescent="0.25">
      <c r="A747" s="8" t="s">
        <v>1058</v>
      </c>
      <c r="B747" s="13"/>
      <c r="C747" s="33"/>
      <c r="D747" s="14"/>
      <c r="E747" s="14"/>
      <c r="F747" s="15"/>
      <c r="G747" s="14"/>
      <c r="H747" s="14"/>
      <c r="I747" s="14"/>
      <c r="J747" s="14"/>
      <c r="K747" s="14"/>
      <c r="L747" s="14"/>
      <c r="M747" s="14"/>
      <c r="N747" s="14"/>
      <c r="O747" s="14"/>
      <c r="P747" s="14"/>
    </row>
    <row r="748" spans="1:16" x14ac:dyDescent="0.25">
      <c r="A748" s="16" t="s">
        <v>965</v>
      </c>
      <c r="B748" s="13"/>
      <c r="C748" s="33"/>
      <c r="D748" s="14"/>
      <c r="E748" s="14"/>
      <c r="F748" s="15"/>
      <c r="G748" s="14"/>
      <c r="H748" s="14"/>
      <c r="I748" s="14"/>
      <c r="J748" s="14"/>
      <c r="K748" s="14"/>
      <c r="L748" s="14"/>
      <c r="M748" s="14"/>
      <c r="N748" s="14"/>
      <c r="O748" s="14"/>
      <c r="P748" s="14"/>
    </row>
    <row r="749" spans="1:16" x14ac:dyDescent="0.25">
      <c r="A749" s="18">
        <v>45106</v>
      </c>
      <c r="B749" s="13">
        <v>44882</v>
      </c>
      <c r="C749" s="33"/>
      <c r="D749" s="14">
        <v>3250000</v>
      </c>
      <c r="E749" s="14">
        <v>32025</v>
      </c>
      <c r="F749" s="15">
        <v>0</v>
      </c>
      <c r="G749" s="14">
        <v>0</v>
      </c>
      <c r="H749" s="14">
        <v>14682</v>
      </c>
      <c r="I749" s="14">
        <v>500047</v>
      </c>
      <c r="J749" s="14">
        <v>40255</v>
      </c>
      <c r="K749" s="14">
        <v>587009</v>
      </c>
      <c r="L749" s="14">
        <v>32025</v>
      </c>
      <c r="M749" s="14">
        <v>0</v>
      </c>
      <c r="N749" s="14">
        <v>4063</v>
      </c>
      <c r="O749" s="14">
        <v>3250</v>
      </c>
      <c r="P749" s="14">
        <v>6500</v>
      </c>
    </row>
    <row r="750" spans="1:16" x14ac:dyDescent="0.25">
      <c r="A750" s="8" t="s">
        <v>676</v>
      </c>
      <c r="B750" s="13"/>
      <c r="C750" s="33"/>
      <c r="D750" s="14"/>
      <c r="E750" s="14"/>
      <c r="F750" s="15"/>
      <c r="G750" s="14"/>
      <c r="H750" s="14"/>
      <c r="I750" s="14"/>
      <c r="J750" s="14"/>
      <c r="K750" s="14"/>
      <c r="L750" s="14"/>
      <c r="M750" s="14"/>
      <c r="N750" s="14"/>
      <c r="O750" s="14"/>
      <c r="P750" s="14"/>
    </row>
    <row r="751" spans="1:16" x14ac:dyDescent="0.25">
      <c r="A751" s="16" t="s">
        <v>101</v>
      </c>
      <c r="B751" s="13"/>
      <c r="C751" s="33"/>
      <c r="D751" s="14"/>
      <c r="E751" s="14"/>
      <c r="F751" s="15"/>
      <c r="G751" s="14"/>
      <c r="H751" s="14"/>
      <c r="I751" s="14"/>
      <c r="J751" s="14"/>
      <c r="K751" s="14"/>
      <c r="L751" s="14"/>
      <c r="M751" s="14"/>
      <c r="N751" s="14"/>
      <c r="O751" s="14"/>
      <c r="P751" s="14"/>
    </row>
    <row r="752" spans="1:16" x14ac:dyDescent="0.25">
      <c r="A752" s="18">
        <v>44596</v>
      </c>
      <c r="B752" s="13">
        <v>44546</v>
      </c>
      <c r="C752" s="33"/>
      <c r="D752" s="14">
        <v>34000000</v>
      </c>
      <c r="E752" s="14">
        <v>71400</v>
      </c>
      <c r="F752" s="15">
        <v>0</v>
      </c>
      <c r="G752" s="14">
        <v>0</v>
      </c>
      <c r="H752" s="14">
        <v>150607</v>
      </c>
      <c r="I752" s="14">
        <v>8104242</v>
      </c>
      <c r="J752" s="14">
        <v>50000</v>
      </c>
      <c r="K752" s="14">
        <v>8376249</v>
      </c>
      <c r="L752" s="14">
        <v>71400</v>
      </c>
      <c r="M752" s="14">
        <v>0</v>
      </c>
      <c r="N752" s="14">
        <v>37700</v>
      </c>
      <c r="O752" s="14">
        <v>34000</v>
      </c>
      <c r="P752" s="14">
        <v>68000</v>
      </c>
    </row>
    <row r="753" spans="1:16" x14ac:dyDescent="0.25">
      <c r="A753" s="8" t="s">
        <v>920</v>
      </c>
      <c r="B753" s="13"/>
      <c r="C753" s="33"/>
      <c r="D753" s="14"/>
      <c r="E753" s="14"/>
      <c r="F753" s="15"/>
      <c r="G753" s="14"/>
      <c r="H753" s="14"/>
      <c r="I753" s="14"/>
      <c r="J753" s="14"/>
      <c r="K753" s="14"/>
      <c r="L753" s="14"/>
      <c r="M753" s="14"/>
      <c r="N753" s="14"/>
      <c r="O753" s="14"/>
      <c r="P753" s="14"/>
    </row>
    <row r="754" spans="1:16" x14ac:dyDescent="0.25">
      <c r="A754" s="16" t="s">
        <v>853</v>
      </c>
      <c r="B754" s="13"/>
      <c r="C754" s="33"/>
      <c r="D754" s="14"/>
      <c r="E754" s="14"/>
      <c r="F754" s="15"/>
      <c r="G754" s="14"/>
      <c r="H754" s="14"/>
      <c r="I754" s="14"/>
      <c r="J754" s="14"/>
      <c r="K754" s="14"/>
      <c r="L754" s="14"/>
      <c r="M754" s="14"/>
      <c r="N754" s="14"/>
      <c r="O754" s="14"/>
      <c r="P754" s="14"/>
    </row>
    <row r="755" spans="1:16" x14ac:dyDescent="0.25">
      <c r="A755" s="18">
        <v>45009</v>
      </c>
      <c r="B755" s="13">
        <v>44973</v>
      </c>
      <c r="C755" s="33"/>
      <c r="D755" s="14">
        <v>74280708</v>
      </c>
      <c r="E755" s="14">
        <v>101611</v>
      </c>
      <c r="F755" s="15">
        <v>0</v>
      </c>
      <c r="G755" s="14">
        <v>0</v>
      </c>
      <c r="H755" s="14">
        <v>246771</v>
      </c>
      <c r="I755" s="14">
        <v>9458243</v>
      </c>
      <c r="J755" s="14">
        <v>46500</v>
      </c>
      <c r="K755" s="14">
        <v>9853125</v>
      </c>
      <c r="L755" s="14">
        <v>101611</v>
      </c>
      <c r="M755" s="14">
        <v>0</v>
      </c>
      <c r="N755" s="14">
        <v>78781</v>
      </c>
      <c r="O755" s="14">
        <v>74281</v>
      </c>
      <c r="P755" s="14">
        <v>92850</v>
      </c>
    </row>
    <row r="756" spans="1:16" x14ac:dyDescent="0.25">
      <c r="A756" s="8" t="s">
        <v>655</v>
      </c>
      <c r="B756" s="13"/>
      <c r="C756" s="33"/>
      <c r="D756" s="14"/>
      <c r="E756" s="14"/>
      <c r="F756" s="15"/>
      <c r="G756" s="14"/>
      <c r="H756" s="14"/>
      <c r="I756" s="14"/>
      <c r="J756" s="14"/>
      <c r="K756" s="14"/>
      <c r="L756" s="14"/>
      <c r="M756" s="14"/>
      <c r="N756" s="14"/>
      <c r="O756" s="14"/>
      <c r="P756" s="14"/>
    </row>
    <row r="757" spans="1:16" x14ac:dyDescent="0.25">
      <c r="A757" s="16" t="s">
        <v>575</v>
      </c>
      <c r="B757" s="13"/>
      <c r="C757" s="33"/>
      <c r="D757" s="14"/>
      <c r="E757" s="14"/>
      <c r="F757" s="15"/>
      <c r="G757" s="14"/>
      <c r="H757" s="14"/>
      <c r="I757" s="14"/>
      <c r="J757" s="14"/>
      <c r="K757" s="14"/>
      <c r="L757" s="14"/>
      <c r="M757" s="14"/>
      <c r="N757" s="14"/>
      <c r="O757" s="14"/>
      <c r="P757" s="14"/>
    </row>
    <row r="758" spans="1:16" x14ac:dyDescent="0.25">
      <c r="A758" s="18">
        <v>44827</v>
      </c>
      <c r="B758" s="13">
        <v>44700</v>
      </c>
      <c r="C758" s="33"/>
      <c r="D758" s="14">
        <v>1555560</v>
      </c>
      <c r="E758" s="14">
        <v>29292</v>
      </c>
      <c r="F758" s="15">
        <v>0</v>
      </c>
      <c r="G758" s="14">
        <v>0</v>
      </c>
      <c r="H758" s="14">
        <v>12378</v>
      </c>
      <c r="I758" s="14">
        <v>39421</v>
      </c>
      <c r="J758" s="14">
        <v>32778</v>
      </c>
      <c r="K758" s="14">
        <v>113869</v>
      </c>
      <c r="L758" s="14">
        <v>21792</v>
      </c>
      <c r="M758" s="14">
        <v>0</v>
      </c>
      <c r="N758" s="14">
        <v>1944</v>
      </c>
      <c r="O758" s="14">
        <v>1556</v>
      </c>
      <c r="P758" s="14">
        <v>3111</v>
      </c>
    </row>
    <row r="759" spans="1:16" x14ac:dyDescent="0.25">
      <c r="A759" s="8" t="s">
        <v>1204</v>
      </c>
      <c r="B759" s="13"/>
      <c r="C759" s="33"/>
      <c r="D759" s="14"/>
      <c r="E759" s="14"/>
      <c r="F759" s="15"/>
      <c r="G759" s="14"/>
      <c r="H759" s="14"/>
      <c r="I759" s="14"/>
      <c r="J759" s="14"/>
      <c r="K759" s="14"/>
      <c r="L759" s="14"/>
      <c r="M759" s="14"/>
      <c r="N759" s="14"/>
      <c r="O759" s="14"/>
      <c r="P759" s="14"/>
    </row>
    <row r="760" spans="1:16" x14ac:dyDescent="0.25">
      <c r="A760" s="16" t="s">
        <v>1123</v>
      </c>
      <c r="B760" s="13"/>
      <c r="C760" s="33"/>
      <c r="D760" s="14"/>
      <c r="E760" s="14"/>
      <c r="F760" s="15"/>
      <c r="G760" s="14"/>
      <c r="H760" s="14"/>
      <c r="I760" s="14"/>
      <c r="J760" s="14"/>
      <c r="K760" s="14"/>
      <c r="L760" s="14"/>
      <c r="M760" s="14"/>
      <c r="N760" s="14"/>
      <c r="O760" s="14"/>
      <c r="P760" s="14"/>
    </row>
    <row r="761" spans="1:16" x14ac:dyDescent="0.25">
      <c r="A761" s="18">
        <v>45280</v>
      </c>
      <c r="B761" s="13">
        <v>45246</v>
      </c>
      <c r="C761" s="33"/>
      <c r="D761" s="14">
        <v>46561000</v>
      </c>
      <c r="E761" s="14">
        <v>178425</v>
      </c>
      <c r="F761" s="15">
        <v>233000</v>
      </c>
      <c r="G761" s="14">
        <v>0</v>
      </c>
      <c r="H761" s="14">
        <v>188518</v>
      </c>
      <c r="I761" s="14">
        <v>12131561</v>
      </c>
      <c r="J761" s="14">
        <v>366506</v>
      </c>
      <c r="K761" s="14">
        <v>13098010</v>
      </c>
      <c r="L761" s="14">
        <v>110925</v>
      </c>
      <c r="M761" s="14">
        <v>55000</v>
      </c>
      <c r="N761" s="14">
        <v>50889</v>
      </c>
      <c r="O761" s="14">
        <v>48000</v>
      </c>
      <c r="P761" s="14">
        <v>69840</v>
      </c>
    </row>
    <row r="762" spans="1:16" x14ac:dyDescent="0.25">
      <c r="A762" s="8" t="s">
        <v>1205</v>
      </c>
      <c r="B762" s="13"/>
      <c r="C762" s="33"/>
      <c r="D762" s="14"/>
      <c r="E762" s="14"/>
      <c r="F762" s="15"/>
      <c r="G762" s="14"/>
      <c r="H762" s="14"/>
      <c r="I762" s="14"/>
      <c r="J762" s="14"/>
      <c r="K762" s="14"/>
      <c r="L762" s="14"/>
      <c r="M762" s="14"/>
      <c r="N762" s="14"/>
      <c r="O762" s="14"/>
      <c r="P762" s="14"/>
    </row>
    <row r="763" spans="1:16" x14ac:dyDescent="0.25">
      <c r="A763" s="16" t="s">
        <v>1121</v>
      </c>
      <c r="B763" s="13"/>
      <c r="C763" s="33"/>
      <c r="D763" s="14"/>
      <c r="E763" s="14"/>
      <c r="F763" s="15"/>
      <c r="G763" s="14"/>
      <c r="H763" s="14"/>
      <c r="I763" s="14"/>
      <c r="J763" s="14"/>
      <c r="K763" s="14"/>
      <c r="L763" s="14"/>
      <c r="M763" s="14"/>
      <c r="N763" s="14"/>
      <c r="O763" s="14"/>
      <c r="P763" s="14"/>
    </row>
    <row r="764" spans="1:16" x14ac:dyDescent="0.25">
      <c r="A764" s="18">
        <v>45259</v>
      </c>
      <c r="B764" s="13">
        <v>45091</v>
      </c>
      <c r="C764" s="33"/>
      <c r="D764" s="14">
        <v>8000000</v>
      </c>
      <c r="E764" s="14">
        <v>55025</v>
      </c>
      <c r="F764" s="15">
        <v>0</v>
      </c>
      <c r="G764" s="14">
        <v>0</v>
      </c>
      <c r="H764" s="14">
        <v>40854</v>
      </c>
      <c r="I764" s="14">
        <v>162097</v>
      </c>
      <c r="J764" s="14">
        <v>155643</v>
      </c>
      <c r="K764" s="14">
        <v>413619</v>
      </c>
      <c r="L764" s="14">
        <v>45025</v>
      </c>
      <c r="M764" s="14">
        <v>0</v>
      </c>
      <c r="N764" s="14">
        <v>9550</v>
      </c>
      <c r="O764" s="14">
        <v>9000</v>
      </c>
      <c r="P764" s="14">
        <v>16000</v>
      </c>
    </row>
    <row r="765" spans="1:16" x14ac:dyDescent="0.25">
      <c r="A765" s="8" t="s">
        <v>670</v>
      </c>
      <c r="B765" s="13"/>
      <c r="C765" s="33"/>
      <c r="D765" s="14"/>
      <c r="E765" s="14"/>
      <c r="F765" s="15"/>
      <c r="G765" s="14"/>
      <c r="H765" s="14"/>
      <c r="I765" s="14"/>
      <c r="J765" s="14"/>
      <c r="K765" s="14"/>
      <c r="L765" s="14"/>
      <c r="M765" s="14"/>
      <c r="N765" s="14"/>
      <c r="O765" s="14"/>
      <c r="P765" s="14"/>
    </row>
    <row r="766" spans="1:16" x14ac:dyDescent="0.25">
      <c r="A766" s="16" t="s">
        <v>208</v>
      </c>
      <c r="B766" s="13"/>
      <c r="C766" s="33"/>
      <c r="D766" s="14"/>
      <c r="E766" s="14"/>
      <c r="F766" s="15"/>
      <c r="G766" s="14"/>
      <c r="H766" s="14"/>
      <c r="I766" s="14"/>
      <c r="J766" s="14"/>
      <c r="K766" s="14"/>
      <c r="L766" s="14"/>
      <c r="M766" s="14"/>
      <c r="N766" s="14"/>
      <c r="O766" s="14"/>
      <c r="P766" s="14"/>
    </row>
    <row r="767" spans="1:16" x14ac:dyDescent="0.25">
      <c r="A767" s="18">
        <v>44504</v>
      </c>
      <c r="B767" s="13">
        <v>44455</v>
      </c>
      <c r="C767" s="33"/>
      <c r="D767" s="14">
        <v>65000000</v>
      </c>
      <c r="E767" s="14">
        <v>221650</v>
      </c>
      <c r="F767" s="15">
        <v>422500</v>
      </c>
      <c r="G767" s="14">
        <v>1047260</v>
      </c>
      <c r="H767" s="14">
        <v>172048</v>
      </c>
      <c r="I767" s="14">
        <v>0</v>
      </c>
      <c r="J767" s="14">
        <v>0</v>
      </c>
      <c r="K767" s="14">
        <v>1863458</v>
      </c>
      <c r="L767" s="14">
        <v>99650</v>
      </c>
      <c r="M767" s="14">
        <v>80000</v>
      </c>
      <c r="N767" s="14">
        <v>29525</v>
      </c>
      <c r="O767" s="14">
        <v>32000</v>
      </c>
      <c r="P767" s="14">
        <v>0</v>
      </c>
    </row>
    <row r="768" spans="1:16" x14ac:dyDescent="0.25">
      <c r="A768" s="8" t="s">
        <v>1299</v>
      </c>
      <c r="B768" s="13"/>
      <c r="C768" s="33"/>
      <c r="D768" s="14"/>
      <c r="E768" s="14"/>
      <c r="F768" s="15"/>
      <c r="G768" s="14"/>
      <c r="H768" s="14"/>
      <c r="I768" s="14"/>
      <c r="J768" s="14"/>
      <c r="K768" s="14"/>
      <c r="L768" s="14"/>
      <c r="M768" s="14"/>
      <c r="N768" s="14"/>
      <c r="O768" s="14"/>
      <c r="P768" s="14"/>
    </row>
    <row r="769" spans="1:16" x14ac:dyDescent="0.25">
      <c r="A769" s="16" t="s">
        <v>1227</v>
      </c>
      <c r="B769" s="13"/>
      <c r="C769" s="33"/>
      <c r="D769" s="14"/>
      <c r="E769" s="14"/>
      <c r="F769" s="15"/>
      <c r="G769" s="14"/>
      <c r="H769" s="14"/>
      <c r="I769" s="14"/>
      <c r="J769" s="14"/>
      <c r="K769" s="14"/>
      <c r="L769" s="14"/>
      <c r="M769" s="14"/>
      <c r="N769" s="14"/>
      <c r="O769" s="14"/>
      <c r="P769" s="14"/>
    </row>
    <row r="770" spans="1:16" x14ac:dyDescent="0.25">
      <c r="A770" s="18">
        <v>45342</v>
      </c>
      <c r="B770" s="13">
        <v>45218</v>
      </c>
      <c r="C770" s="33"/>
      <c r="D770" s="14">
        <v>32115000</v>
      </c>
      <c r="E770" s="14">
        <v>256142</v>
      </c>
      <c r="F770" s="15">
        <v>437053</v>
      </c>
      <c r="G770" s="14">
        <v>0</v>
      </c>
      <c r="H770" s="14">
        <v>173728</v>
      </c>
      <c r="I770" s="14">
        <v>186348</v>
      </c>
      <c r="J770" s="14">
        <v>0</v>
      </c>
      <c r="K770" s="14">
        <v>1053271</v>
      </c>
      <c r="L770" s="14">
        <v>73486</v>
      </c>
      <c r="M770" s="14">
        <v>65000</v>
      </c>
      <c r="N770" s="14">
        <v>35720</v>
      </c>
      <c r="O770" s="14">
        <v>15558</v>
      </c>
      <c r="P770" s="14">
        <v>0</v>
      </c>
    </row>
    <row r="771" spans="1:16" x14ac:dyDescent="0.25">
      <c r="A771" s="8" t="s">
        <v>672</v>
      </c>
      <c r="B771" s="13"/>
      <c r="C771" s="33"/>
      <c r="D771" s="14"/>
      <c r="E771" s="14"/>
      <c r="F771" s="15"/>
      <c r="G771" s="14"/>
      <c r="H771" s="14"/>
      <c r="I771" s="14"/>
      <c r="J771" s="14"/>
      <c r="K771" s="14"/>
      <c r="L771" s="14"/>
      <c r="M771" s="14"/>
      <c r="N771" s="14"/>
      <c r="O771" s="14"/>
      <c r="P771" s="14"/>
    </row>
    <row r="772" spans="1:16" x14ac:dyDescent="0.25">
      <c r="A772" s="16" t="s">
        <v>150</v>
      </c>
      <c r="B772" s="13"/>
      <c r="C772" s="33"/>
      <c r="D772" s="14"/>
      <c r="E772" s="14"/>
      <c r="F772" s="15"/>
      <c r="G772" s="14"/>
      <c r="H772" s="14"/>
      <c r="I772" s="14"/>
      <c r="J772" s="14"/>
      <c r="K772" s="14"/>
      <c r="L772" s="14"/>
      <c r="M772" s="14"/>
      <c r="N772" s="14"/>
      <c r="O772" s="14"/>
      <c r="P772" s="14"/>
    </row>
    <row r="773" spans="1:16" x14ac:dyDescent="0.25">
      <c r="A773" s="18">
        <v>44546</v>
      </c>
      <c r="B773" s="13">
        <v>44490</v>
      </c>
      <c r="C773" s="33"/>
      <c r="D773" s="14">
        <v>27535000</v>
      </c>
      <c r="E773" s="14">
        <v>239051</v>
      </c>
      <c r="F773" s="15">
        <v>481863</v>
      </c>
      <c r="G773" s="14">
        <v>0</v>
      </c>
      <c r="H773" s="14">
        <v>119010</v>
      </c>
      <c r="I773" s="14">
        <v>161475</v>
      </c>
      <c r="J773" s="14">
        <v>0</v>
      </c>
      <c r="K773" s="14">
        <v>1001399</v>
      </c>
      <c r="L773" s="14">
        <v>71551</v>
      </c>
      <c r="M773" s="14">
        <v>70000</v>
      </c>
      <c r="N773" s="14">
        <v>30912</v>
      </c>
      <c r="O773" s="14">
        <v>13268</v>
      </c>
      <c r="P773" s="14">
        <v>63331</v>
      </c>
    </row>
    <row r="774" spans="1:16" x14ac:dyDescent="0.25">
      <c r="A774" s="8" t="s">
        <v>673</v>
      </c>
      <c r="B774" s="13"/>
      <c r="C774" s="33"/>
      <c r="D774" s="14"/>
      <c r="E774" s="14"/>
      <c r="F774" s="15"/>
      <c r="G774" s="14"/>
      <c r="H774" s="14"/>
      <c r="I774" s="14"/>
      <c r="J774" s="14"/>
      <c r="K774" s="14"/>
      <c r="L774" s="14"/>
      <c r="M774" s="14"/>
      <c r="N774" s="14"/>
      <c r="O774" s="14"/>
      <c r="P774" s="14"/>
    </row>
    <row r="775" spans="1:16" x14ac:dyDescent="0.25">
      <c r="A775" s="16" t="s">
        <v>152</v>
      </c>
      <c r="B775" s="13"/>
      <c r="C775" s="33"/>
      <c r="D775" s="14"/>
      <c r="E775" s="14"/>
      <c r="F775" s="15"/>
      <c r="G775" s="14"/>
      <c r="H775" s="14"/>
      <c r="I775" s="14"/>
      <c r="J775" s="14"/>
      <c r="K775" s="14"/>
      <c r="L775" s="14"/>
      <c r="M775" s="14"/>
      <c r="N775" s="14"/>
      <c r="O775" s="14"/>
      <c r="P775" s="14"/>
    </row>
    <row r="776" spans="1:16" x14ac:dyDescent="0.25">
      <c r="A776" s="18">
        <v>44546</v>
      </c>
      <c r="B776" s="13">
        <v>44490</v>
      </c>
      <c r="C776" s="33"/>
      <c r="D776" s="14">
        <v>14015000</v>
      </c>
      <c r="E776" s="14">
        <v>203911</v>
      </c>
      <c r="F776" s="15">
        <v>245263</v>
      </c>
      <c r="G776" s="14">
        <v>0</v>
      </c>
      <c r="H776" s="14">
        <v>69909</v>
      </c>
      <c r="I776" s="14">
        <v>70626</v>
      </c>
      <c r="J776" s="14"/>
      <c r="K776" s="14">
        <v>589709</v>
      </c>
      <c r="L776" s="14">
        <v>61411</v>
      </c>
      <c r="M776" s="14">
        <v>60000</v>
      </c>
      <c r="N776" s="14">
        <v>16167</v>
      </c>
      <c r="O776" s="14">
        <v>6508</v>
      </c>
      <c r="P776" s="14">
        <v>32235</v>
      </c>
    </row>
    <row r="777" spans="1:16" x14ac:dyDescent="0.25">
      <c r="A777" s="8" t="s">
        <v>643</v>
      </c>
      <c r="B777" s="13"/>
      <c r="C777" s="33"/>
      <c r="D777" s="14"/>
      <c r="E777" s="14"/>
      <c r="F777" s="15"/>
      <c r="G777" s="14"/>
      <c r="H777" s="14"/>
      <c r="I777" s="14"/>
      <c r="J777" s="14"/>
      <c r="K777" s="14"/>
      <c r="L777" s="14"/>
      <c r="M777" s="14"/>
      <c r="N777" s="14"/>
      <c r="O777" s="14"/>
      <c r="P777" s="14"/>
    </row>
    <row r="778" spans="1:16" x14ac:dyDescent="0.25">
      <c r="A778" s="16" t="s">
        <v>275</v>
      </c>
      <c r="B778" s="13"/>
      <c r="C778" s="33"/>
      <c r="D778" s="14"/>
      <c r="E778" s="14"/>
      <c r="F778" s="15"/>
      <c r="G778" s="14"/>
      <c r="H778" s="14"/>
      <c r="I778" s="14"/>
      <c r="J778" s="14"/>
      <c r="K778" s="14"/>
      <c r="L778" s="14"/>
      <c r="M778" s="14"/>
      <c r="N778" s="14"/>
      <c r="O778" s="14"/>
      <c r="P778" s="14"/>
    </row>
    <row r="779" spans="1:16" x14ac:dyDescent="0.25">
      <c r="A779" s="18">
        <v>44489</v>
      </c>
      <c r="B779" s="13">
        <v>43545</v>
      </c>
      <c r="C779" s="33">
        <v>1</v>
      </c>
      <c r="D779" s="14">
        <v>3300000</v>
      </c>
      <c r="E779" s="14">
        <v>47098</v>
      </c>
      <c r="F779" s="15">
        <v>0</v>
      </c>
      <c r="G779" s="14">
        <v>0</v>
      </c>
      <c r="H779" s="14">
        <v>238176</v>
      </c>
      <c r="I779" s="14">
        <v>0</v>
      </c>
      <c r="J779" s="14">
        <v>0</v>
      </c>
      <c r="K779" s="14">
        <v>285274</v>
      </c>
      <c r="L779" s="14">
        <v>47098</v>
      </c>
      <c r="M779" s="14">
        <v>0</v>
      </c>
      <c r="N779" s="14">
        <v>4305</v>
      </c>
      <c r="O779" s="14">
        <v>4531</v>
      </c>
      <c r="P779" s="14">
        <v>0</v>
      </c>
    </row>
    <row r="780" spans="1:16" x14ac:dyDescent="0.25">
      <c r="A780" s="18">
        <v>44739</v>
      </c>
      <c r="B780" s="13">
        <v>43545</v>
      </c>
      <c r="C780" s="33">
        <v>1</v>
      </c>
      <c r="D780" s="14">
        <v>2950000</v>
      </c>
      <c r="E780" s="14">
        <v>55841</v>
      </c>
      <c r="F780" s="15">
        <v>0</v>
      </c>
      <c r="G780" s="14">
        <v>0</v>
      </c>
      <c r="H780" s="14">
        <v>318446</v>
      </c>
      <c r="I780" s="14">
        <v>0</v>
      </c>
      <c r="J780" s="14">
        <v>0</v>
      </c>
      <c r="K780" s="14">
        <v>374287</v>
      </c>
      <c r="L780" s="14">
        <v>55841</v>
      </c>
      <c r="M780" s="14">
        <v>0</v>
      </c>
      <c r="N780" s="14">
        <v>6100</v>
      </c>
      <c r="O780" s="14">
        <v>6006</v>
      </c>
      <c r="P780" s="14">
        <v>0</v>
      </c>
    </row>
    <row r="781" spans="1:16" x14ac:dyDescent="0.25">
      <c r="A781" s="16" t="s">
        <v>562</v>
      </c>
      <c r="B781" s="13"/>
      <c r="C781" s="33"/>
      <c r="D781" s="14"/>
      <c r="E781" s="14"/>
      <c r="F781" s="15"/>
      <c r="G781" s="14"/>
      <c r="H781" s="14"/>
      <c r="I781" s="14"/>
      <c r="J781" s="14"/>
      <c r="K781" s="14"/>
      <c r="L781" s="14"/>
      <c r="M781" s="14"/>
      <c r="N781" s="14"/>
      <c r="O781" s="14"/>
      <c r="P781" s="14"/>
    </row>
    <row r="782" spans="1:16" x14ac:dyDescent="0.25">
      <c r="A782" s="18">
        <v>44739</v>
      </c>
      <c r="B782" s="13">
        <v>44700</v>
      </c>
      <c r="C782" s="33"/>
      <c r="D782" s="14">
        <v>250000</v>
      </c>
      <c r="E782" s="14">
        <v>40290</v>
      </c>
      <c r="F782" s="15">
        <v>0</v>
      </c>
      <c r="G782" s="14">
        <v>0</v>
      </c>
      <c r="H782" s="14">
        <v>26538</v>
      </c>
      <c r="I782" s="14">
        <v>0</v>
      </c>
      <c r="J782" s="14">
        <v>0</v>
      </c>
      <c r="K782" s="14">
        <v>66828</v>
      </c>
      <c r="L782" s="14">
        <v>40290</v>
      </c>
      <c r="M782" s="14">
        <v>0</v>
      </c>
      <c r="N782" s="14">
        <v>163</v>
      </c>
      <c r="O782" s="14">
        <v>1375</v>
      </c>
      <c r="P782" s="14">
        <v>0</v>
      </c>
    </row>
    <row r="783" spans="1:16" x14ac:dyDescent="0.25">
      <c r="A783" s="8" t="s">
        <v>669</v>
      </c>
      <c r="B783" s="13"/>
      <c r="C783" s="33"/>
      <c r="D783" s="14"/>
      <c r="E783" s="14"/>
      <c r="F783" s="15"/>
      <c r="G783" s="14"/>
      <c r="H783" s="14"/>
      <c r="I783" s="14"/>
      <c r="J783" s="14"/>
      <c r="K783" s="14"/>
      <c r="L783" s="14"/>
      <c r="M783" s="14"/>
      <c r="N783" s="14"/>
      <c r="O783" s="14"/>
      <c r="P783" s="14"/>
    </row>
    <row r="784" spans="1:16" x14ac:dyDescent="0.25">
      <c r="A784" s="16" t="s">
        <v>442</v>
      </c>
      <c r="B784" s="13"/>
      <c r="C784" s="33"/>
      <c r="D784" s="14"/>
      <c r="E784" s="14"/>
      <c r="F784" s="15"/>
      <c r="G784" s="14"/>
      <c r="H784" s="14"/>
      <c r="I784" s="14"/>
      <c r="J784" s="14"/>
      <c r="K784" s="14"/>
      <c r="L784" s="14"/>
      <c r="M784" s="14"/>
      <c r="N784" s="14"/>
      <c r="O784" s="14"/>
      <c r="P784" s="14"/>
    </row>
    <row r="785" spans="1:16" x14ac:dyDescent="0.25">
      <c r="A785" s="18">
        <v>44517</v>
      </c>
      <c r="B785" s="13">
        <v>44757</v>
      </c>
      <c r="C785" s="33"/>
      <c r="D785" s="14">
        <v>11540000</v>
      </c>
      <c r="E785" s="14">
        <v>203605</v>
      </c>
      <c r="F785" s="15">
        <v>207720</v>
      </c>
      <c r="G785" s="14">
        <v>0</v>
      </c>
      <c r="H785" s="14">
        <v>97790</v>
      </c>
      <c r="I785" s="14">
        <v>109697</v>
      </c>
      <c r="J785" s="14">
        <v>0</v>
      </c>
      <c r="K785" s="14">
        <v>618812</v>
      </c>
      <c r="L785" s="14">
        <v>57105</v>
      </c>
      <c r="M785" s="14">
        <v>75000</v>
      </c>
      <c r="N785" s="14">
        <v>13444</v>
      </c>
      <c r="O785" s="14">
        <v>6646</v>
      </c>
      <c r="P785" s="14">
        <v>0</v>
      </c>
    </row>
    <row r="786" spans="1:16" x14ac:dyDescent="0.25">
      <c r="A786" s="8" t="s">
        <v>608</v>
      </c>
      <c r="B786" s="13"/>
      <c r="C786" s="33"/>
      <c r="D786" s="14"/>
      <c r="E786" s="14"/>
      <c r="F786" s="15"/>
      <c r="G786" s="14"/>
      <c r="H786" s="14"/>
      <c r="I786" s="14"/>
      <c r="J786" s="14"/>
      <c r="K786" s="14"/>
      <c r="L786" s="14"/>
      <c r="M786" s="14"/>
      <c r="N786" s="14"/>
      <c r="O786" s="14"/>
      <c r="P786" s="14"/>
    </row>
    <row r="787" spans="1:16" x14ac:dyDescent="0.25">
      <c r="A787" s="16" t="s">
        <v>571</v>
      </c>
      <c r="B787" s="13"/>
      <c r="C787" s="33"/>
      <c r="D787" s="14"/>
      <c r="E787" s="14"/>
      <c r="F787" s="15"/>
      <c r="G787" s="14"/>
      <c r="H787" s="14"/>
      <c r="I787" s="14"/>
      <c r="J787" s="14"/>
      <c r="K787" s="14"/>
      <c r="L787" s="14"/>
      <c r="M787" s="14"/>
      <c r="N787" s="14"/>
      <c r="O787" s="14"/>
      <c r="P787" s="14"/>
    </row>
    <row r="788" spans="1:16" x14ac:dyDescent="0.25">
      <c r="A788" s="18">
        <v>44797</v>
      </c>
      <c r="B788" s="13">
        <v>44763</v>
      </c>
      <c r="C788" s="33"/>
      <c r="D788" s="14">
        <v>57850000</v>
      </c>
      <c r="E788" s="14">
        <v>91395</v>
      </c>
      <c r="F788" s="15">
        <v>115700</v>
      </c>
      <c r="G788" s="14">
        <v>0</v>
      </c>
      <c r="H788" s="14">
        <v>142948</v>
      </c>
      <c r="I788" s="14">
        <v>0</v>
      </c>
      <c r="J788" s="14">
        <v>0</v>
      </c>
      <c r="K788" s="14">
        <v>350043</v>
      </c>
      <c r="L788" s="14">
        <v>78895</v>
      </c>
      <c r="M788" s="14">
        <v>0</v>
      </c>
      <c r="N788" s="14">
        <v>27023</v>
      </c>
      <c r="O788" s="14">
        <v>28925</v>
      </c>
      <c r="P788" s="14">
        <v>75000</v>
      </c>
    </row>
    <row r="789" spans="1:16" x14ac:dyDescent="0.25">
      <c r="A789" s="8" t="s">
        <v>682</v>
      </c>
      <c r="B789" s="13"/>
      <c r="C789" s="33"/>
      <c r="D789" s="14"/>
      <c r="E789" s="14"/>
      <c r="F789" s="15"/>
      <c r="G789" s="14"/>
      <c r="H789" s="14"/>
      <c r="I789" s="14"/>
      <c r="J789" s="14"/>
      <c r="K789" s="14"/>
      <c r="L789" s="14"/>
      <c r="M789" s="14"/>
      <c r="N789" s="14"/>
      <c r="O789" s="14"/>
      <c r="P789" s="14"/>
    </row>
    <row r="790" spans="1:16" x14ac:dyDescent="0.25">
      <c r="A790" s="16" t="s">
        <v>758</v>
      </c>
      <c r="B790" s="13"/>
      <c r="C790" s="33"/>
      <c r="D790" s="14"/>
      <c r="E790" s="14"/>
      <c r="F790" s="15"/>
      <c r="G790" s="14"/>
      <c r="H790" s="14"/>
      <c r="I790" s="14"/>
      <c r="J790" s="14"/>
      <c r="K790" s="14"/>
      <c r="L790" s="14"/>
      <c r="M790" s="14"/>
      <c r="N790" s="14"/>
      <c r="O790" s="14"/>
      <c r="P790" s="14"/>
    </row>
    <row r="791" spans="1:16" x14ac:dyDescent="0.25">
      <c r="A791" s="18">
        <v>44840</v>
      </c>
      <c r="B791" s="13">
        <v>44758</v>
      </c>
      <c r="C791" s="33"/>
      <c r="D791" s="14">
        <v>14350000</v>
      </c>
      <c r="E791" s="14">
        <v>207163</v>
      </c>
      <c r="F791" s="15">
        <v>251125</v>
      </c>
      <c r="G791" s="14">
        <v>0</v>
      </c>
      <c r="H791" s="14">
        <v>39610</v>
      </c>
      <c r="I791" s="14">
        <v>175968</v>
      </c>
      <c r="J791" s="14">
        <v>0</v>
      </c>
      <c r="K791" s="14">
        <v>673866</v>
      </c>
      <c r="L791" s="14">
        <v>60163</v>
      </c>
      <c r="M791" s="14">
        <v>61000</v>
      </c>
      <c r="N791" s="14">
        <v>16535</v>
      </c>
      <c r="O791" s="14">
        <v>7175</v>
      </c>
      <c r="P791" s="14">
        <v>0</v>
      </c>
    </row>
    <row r="792" spans="1:16" x14ac:dyDescent="0.25">
      <c r="A792" s="16" t="s">
        <v>553</v>
      </c>
      <c r="B792" s="13"/>
      <c r="C792" s="33"/>
      <c r="D792" s="14"/>
      <c r="E792" s="14"/>
      <c r="F792" s="15"/>
      <c r="G792" s="14"/>
      <c r="H792" s="14"/>
      <c r="I792" s="14"/>
      <c r="J792" s="14"/>
      <c r="K792" s="14"/>
      <c r="L792" s="14"/>
      <c r="M792" s="14"/>
      <c r="N792" s="14"/>
      <c r="O792" s="14"/>
      <c r="P792" s="14"/>
    </row>
    <row r="793" spans="1:16" x14ac:dyDescent="0.25">
      <c r="A793" s="18">
        <v>44756</v>
      </c>
      <c r="B793" s="13">
        <v>44700</v>
      </c>
      <c r="C793" s="33"/>
      <c r="D793" s="14">
        <v>16590000</v>
      </c>
      <c r="E793" s="14">
        <v>229843</v>
      </c>
      <c r="F793" s="15">
        <v>290325</v>
      </c>
      <c r="G793" s="14">
        <v>0</v>
      </c>
      <c r="H793" s="14">
        <v>50328</v>
      </c>
      <c r="I793" s="14">
        <v>180900</v>
      </c>
      <c r="J793" s="14">
        <v>0</v>
      </c>
      <c r="K793" s="14">
        <v>751396</v>
      </c>
      <c r="L793" s="14">
        <v>61843</v>
      </c>
      <c r="M793" s="14">
        <v>67500</v>
      </c>
      <c r="N793" s="14">
        <v>18999</v>
      </c>
      <c r="O793" s="14">
        <v>8829</v>
      </c>
      <c r="P793" s="14">
        <v>0</v>
      </c>
    </row>
    <row r="794" spans="1:16" x14ac:dyDescent="0.25">
      <c r="A794" s="8" t="s">
        <v>541</v>
      </c>
      <c r="B794" s="13"/>
      <c r="C794" s="33"/>
      <c r="D794" s="14"/>
      <c r="E794" s="14"/>
      <c r="F794" s="15"/>
      <c r="G794" s="14"/>
      <c r="H794" s="14"/>
      <c r="I794" s="14"/>
      <c r="J794" s="14"/>
      <c r="K794" s="14"/>
      <c r="L794" s="14"/>
      <c r="M794" s="14"/>
      <c r="N794" s="14"/>
      <c r="O794" s="14"/>
      <c r="P794" s="14"/>
    </row>
    <row r="795" spans="1:16" x14ac:dyDescent="0.25">
      <c r="A795" s="16" t="s">
        <v>522</v>
      </c>
      <c r="B795" s="13"/>
      <c r="C795" s="33"/>
      <c r="D795" s="14"/>
      <c r="E795" s="14"/>
      <c r="F795" s="15"/>
      <c r="G795" s="14"/>
      <c r="H795" s="14"/>
      <c r="I795" s="14"/>
      <c r="J795" s="14"/>
      <c r="K795" s="14"/>
      <c r="L795" s="14"/>
      <c r="M795" s="14"/>
      <c r="N795" s="14"/>
      <c r="O795" s="14"/>
      <c r="P795" s="14"/>
    </row>
    <row r="796" spans="1:16" x14ac:dyDescent="0.25">
      <c r="A796" s="18">
        <v>44749</v>
      </c>
      <c r="B796" s="13">
        <v>44672</v>
      </c>
      <c r="C796" s="33"/>
      <c r="D796" s="14">
        <v>14785000</v>
      </c>
      <c r="E796" s="14">
        <v>190989</v>
      </c>
      <c r="F796" s="15">
        <v>258738</v>
      </c>
      <c r="G796" s="14">
        <v>0</v>
      </c>
      <c r="H796" s="14">
        <v>70314</v>
      </c>
      <c r="I796" s="14">
        <v>107584</v>
      </c>
      <c r="J796" s="14">
        <v>0</v>
      </c>
      <c r="K796" s="14">
        <v>627625</v>
      </c>
      <c r="L796" s="14">
        <v>60489</v>
      </c>
      <c r="M796" s="14">
        <v>57000</v>
      </c>
      <c r="N796" s="14">
        <v>15314</v>
      </c>
      <c r="O796" s="14">
        <v>7500</v>
      </c>
      <c r="P796" s="14">
        <v>25000</v>
      </c>
    </row>
    <row r="797" spans="1:16" x14ac:dyDescent="0.25">
      <c r="A797" s="8" t="s">
        <v>921</v>
      </c>
      <c r="B797" s="13"/>
      <c r="C797" s="33"/>
      <c r="D797" s="14"/>
      <c r="E797" s="14"/>
      <c r="F797" s="15"/>
      <c r="G797" s="14"/>
      <c r="H797" s="14"/>
      <c r="I797" s="14"/>
      <c r="J797" s="14"/>
      <c r="K797" s="14"/>
      <c r="L797" s="14"/>
      <c r="M797" s="14"/>
      <c r="N797" s="14"/>
      <c r="O797" s="14"/>
      <c r="P797" s="14"/>
    </row>
    <row r="798" spans="1:16" x14ac:dyDescent="0.25">
      <c r="A798" s="16" t="s">
        <v>775</v>
      </c>
      <c r="B798" s="13"/>
      <c r="C798" s="33"/>
      <c r="D798" s="14"/>
      <c r="E798" s="14"/>
      <c r="F798" s="15"/>
      <c r="G798" s="14"/>
      <c r="H798" s="14"/>
      <c r="I798" s="14"/>
      <c r="J798" s="14"/>
      <c r="K798" s="14"/>
      <c r="L798" s="14"/>
      <c r="M798" s="14"/>
      <c r="N798" s="14"/>
      <c r="O798" s="14"/>
      <c r="P798" s="14"/>
    </row>
    <row r="799" spans="1:16" x14ac:dyDescent="0.25">
      <c r="A799" s="18">
        <v>44924</v>
      </c>
      <c r="B799" s="13">
        <v>44882</v>
      </c>
      <c r="C799" s="33"/>
      <c r="D799" s="14">
        <v>200000000</v>
      </c>
      <c r="E799" s="14">
        <v>348500</v>
      </c>
      <c r="F799" s="15">
        <v>115000</v>
      </c>
      <c r="G799" s="14">
        <v>0</v>
      </c>
      <c r="H799" s="14">
        <v>309500</v>
      </c>
      <c r="I799" s="14">
        <v>0</v>
      </c>
      <c r="J799" s="14">
        <v>0</v>
      </c>
      <c r="K799" s="14">
        <v>773000</v>
      </c>
      <c r="L799" s="14">
        <v>128500</v>
      </c>
      <c r="M799" s="14">
        <v>113500</v>
      </c>
      <c r="N799" s="14">
        <v>194500</v>
      </c>
      <c r="O799" s="14">
        <v>100000</v>
      </c>
      <c r="P799" s="14">
        <v>0</v>
      </c>
    </row>
    <row r="800" spans="1:16" x14ac:dyDescent="0.25">
      <c r="A800" s="16" t="s">
        <v>1088</v>
      </c>
      <c r="B800" s="13"/>
      <c r="C800" s="33"/>
      <c r="D800" s="14"/>
      <c r="E800" s="14"/>
      <c r="F800" s="15"/>
      <c r="G800" s="14"/>
      <c r="H800" s="14"/>
      <c r="I800" s="14"/>
      <c r="J800" s="14"/>
      <c r="K800" s="14"/>
      <c r="L800" s="14"/>
      <c r="M800" s="14"/>
      <c r="N800" s="14"/>
      <c r="O800" s="14"/>
      <c r="P800" s="14"/>
    </row>
    <row r="801" spans="1:16" x14ac:dyDescent="0.25">
      <c r="A801" s="18">
        <v>45100</v>
      </c>
      <c r="B801" s="13">
        <v>45064</v>
      </c>
      <c r="C801" s="33"/>
      <c r="D801" s="14">
        <v>105000000</v>
      </c>
      <c r="E801" s="14">
        <v>370500</v>
      </c>
      <c r="F801" s="15">
        <v>0</v>
      </c>
      <c r="G801" s="14">
        <v>0</v>
      </c>
      <c r="H801" s="14">
        <v>226656</v>
      </c>
      <c r="I801" s="14">
        <v>0</v>
      </c>
      <c r="J801" s="14">
        <v>0</v>
      </c>
      <c r="K801" s="14">
        <v>597156</v>
      </c>
      <c r="L801" s="14">
        <v>127500</v>
      </c>
      <c r="M801" s="14">
        <v>115000</v>
      </c>
      <c r="N801" s="14">
        <v>109000</v>
      </c>
      <c r="O801" s="14">
        <v>52500</v>
      </c>
      <c r="P801" s="14">
        <v>32656</v>
      </c>
    </row>
    <row r="802" spans="1:16" x14ac:dyDescent="0.25">
      <c r="A802" s="8" t="s">
        <v>662</v>
      </c>
      <c r="B802" s="13"/>
      <c r="C802" s="33"/>
      <c r="D802" s="14"/>
      <c r="E802" s="14"/>
      <c r="F802" s="15"/>
      <c r="G802" s="14"/>
      <c r="H802" s="14"/>
      <c r="I802" s="14"/>
      <c r="J802" s="14"/>
      <c r="K802" s="14"/>
      <c r="L802" s="14"/>
      <c r="M802" s="14"/>
      <c r="N802" s="14"/>
      <c r="O802" s="14"/>
      <c r="P802" s="14"/>
    </row>
    <row r="803" spans="1:16" x14ac:dyDescent="0.25">
      <c r="A803" s="16" t="s">
        <v>398</v>
      </c>
      <c r="B803" s="13"/>
      <c r="C803" s="33"/>
      <c r="D803" s="14"/>
      <c r="E803" s="14"/>
      <c r="F803" s="15"/>
      <c r="G803" s="14"/>
      <c r="H803" s="14"/>
      <c r="I803" s="14"/>
      <c r="J803" s="14"/>
      <c r="K803" s="14"/>
      <c r="L803" s="14"/>
      <c r="M803" s="14"/>
      <c r="N803" s="14"/>
      <c r="O803" s="14"/>
      <c r="P803" s="14"/>
    </row>
    <row r="804" spans="1:16" x14ac:dyDescent="0.25">
      <c r="A804" s="18">
        <v>44384</v>
      </c>
      <c r="B804" s="13">
        <v>44336</v>
      </c>
      <c r="C804" s="33"/>
      <c r="D804" s="14">
        <v>81930000</v>
      </c>
      <c r="E804" s="14">
        <v>283750</v>
      </c>
      <c r="F804" s="15">
        <v>627993</v>
      </c>
      <c r="G804" s="14"/>
      <c r="H804" s="14">
        <v>273128</v>
      </c>
      <c r="I804" s="14">
        <v>0</v>
      </c>
      <c r="J804" s="14">
        <v>0</v>
      </c>
      <c r="K804" s="14">
        <v>1184871</v>
      </c>
      <c r="L804" s="14">
        <v>107000</v>
      </c>
      <c r="M804" s="14">
        <v>76250</v>
      </c>
      <c r="N804" s="14">
        <v>86430</v>
      </c>
      <c r="O804" s="14">
        <v>40965</v>
      </c>
      <c r="P804" s="14">
        <v>0</v>
      </c>
    </row>
    <row r="805" spans="1:16" x14ac:dyDescent="0.25">
      <c r="A805" s="16" t="s">
        <v>840</v>
      </c>
      <c r="B805" s="13"/>
      <c r="C805" s="33"/>
      <c r="D805" s="14"/>
      <c r="E805" s="14"/>
      <c r="F805" s="15"/>
      <c r="G805" s="14"/>
      <c r="H805" s="14"/>
      <c r="I805" s="14"/>
      <c r="J805" s="14"/>
      <c r="K805" s="14"/>
      <c r="L805" s="14"/>
      <c r="M805" s="14"/>
      <c r="N805" s="14"/>
      <c r="O805" s="14"/>
      <c r="P805" s="14"/>
    </row>
    <row r="806" spans="1:16" x14ac:dyDescent="0.25">
      <c r="A806" s="18">
        <v>44972</v>
      </c>
      <c r="B806" s="13">
        <v>44945</v>
      </c>
      <c r="C806" s="33"/>
      <c r="D806" s="14">
        <v>128735000</v>
      </c>
      <c r="E806" s="14">
        <v>378500</v>
      </c>
      <c r="F806" s="15">
        <v>701630</v>
      </c>
      <c r="G806" s="14">
        <v>0</v>
      </c>
      <c r="H806" s="14">
        <v>387980</v>
      </c>
      <c r="I806" s="14">
        <v>0</v>
      </c>
      <c r="J806" s="14">
        <v>0</v>
      </c>
      <c r="K806" s="14">
        <v>1468110</v>
      </c>
      <c r="L806" s="14">
        <v>133500</v>
      </c>
      <c r="M806" s="14">
        <v>95000</v>
      </c>
      <c r="N806" s="14">
        <v>130362</v>
      </c>
      <c r="O806" s="14">
        <v>64368</v>
      </c>
      <c r="P806" s="14">
        <v>0</v>
      </c>
    </row>
    <row r="807" spans="1:16" x14ac:dyDescent="0.25">
      <c r="A807" s="8" t="s">
        <v>922</v>
      </c>
      <c r="B807" s="13"/>
      <c r="C807" s="33"/>
      <c r="D807" s="14"/>
      <c r="E807" s="14"/>
      <c r="F807" s="15"/>
      <c r="G807" s="14"/>
      <c r="H807" s="14"/>
      <c r="I807" s="14"/>
      <c r="J807" s="14"/>
      <c r="K807" s="14"/>
      <c r="L807" s="14"/>
      <c r="M807" s="14"/>
      <c r="N807" s="14"/>
      <c r="O807" s="14"/>
      <c r="P807" s="14"/>
    </row>
    <row r="808" spans="1:16" x14ac:dyDescent="0.25">
      <c r="A808" s="16" t="s">
        <v>810</v>
      </c>
      <c r="B808" s="13"/>
      <c r="C808" s="33"/>
      <c r="D808" s="14"/>
      <c r="E808" s="14"/>
      <c r="F808" s="15"/>
      <c r="G808" s="14"/>
      <c r="H808" s="14"/>
      <c r="I808" s="14"/>
      <c r="J808" s="14"/>
      <c r="K808" s="14"/>
      <c r="L808" s="14"/>
      <c r="M808" s="14"/>
      <c r="N808" s="14"/>
      <c r="O808" s="14"/>
      <c r="P808" s="14"/>
    </row>
    <row r="809" spans="1:16" x14ac:dyDescent="0.25">
      <c r="A809" s="18">
        <v>44958</v>
      </c>
      <c r="B809" s="13">
        <v>43755</v>
      </c>
      <c r="C809" s="33">
        <v>1</v>
      </c>
      <c r="D809" s="14">
        <v>162390000</v>
      </c>
      <c r="E809" s="14">
        <v>829820</v>
      </c>
      <c r="F809" s="15">
        <v>1092047</v>
      </c>
      <c r="G809" s="14">
        <v>0</v>
      </c>
      <c r="H809" s="14">
        <v>1171150</v>
      </c>
      <c r="I809" s="14">
        <v>0</v>
      </c>
      <c r="J809" s="14">
        <v>0</v>
      </c>
      <c r="K809" s="14">
        <v>3093017</v>
      </c>
      <c r="L809" s="14">
        <v>297000</v>
      </c>
      <c r="M809" s="14">
        <v>176820</v>
      </c>
      <c r="N809" s="14">
        <v>343789</v>
      </c>
      <c r="O809" s="14">
        <v>176358</v>
      </c>
      <c r="P809" s="14">
        <v>197500</v>
      </c>
    </row>
    <row r="810" spans="1:16" x14ac:dyDescent="0.25">
      <c r="A810" s="8" t="s">
        <v>660</v>
      </c>
      <c r="B810" s="13"/>
      <c r="C810" s="33"/>
      <c r="D810" s="14"/>
      <c r="E810" s="14"/>
      <c r="F810" s="15"/>
      <c r="G810" s="14"/>
      <c r="H810" s="14"/>
      <c r="I810" s="14"/>
      <c r="J810" s="14"/>
      <c r="K810" s="14"/>
      <c r="L810" s="14"/>
      <c r="M810" s="14"/>
      <c r="N810" s="14"/>
      <c r="O810" s="14"/>
      <c r="P810" s="14"/>
    </row>
    <row r="811" spans="1:16" x14ac:dyDescent="0.25">
      <c r="A811" s="16" t="s">
        <v>552</v>
      </c>
      <c r="B811" s="13"/>
      <c r="C811" s="33"/>
      <c r="D811" s="14"/>
      <c r="E811" s="14"/>
      <c r="F811" s="15"/>
      <c r="G811" s="14"/>
      <c r="H811" s="14"/>
      <c r="I811" s="14"/>
      <c r="J811" s="14"/>
      <c r="K811" s="14"/>
      <c r="L811" s="14"/>
      <c r="M811" s="14"/>
      <c r="N811" s="14"/>
      <c r="O811" s="14"/>
      <c r="P811" s="14"/>
    </row>
    <row r="812" spans="1:16" x14ac:dyDescent="0.25">
      <c r="A812" s="18">
        <v>44812</v>
      </c>
      <c r="B812" s="13">
        <v>44273</v>
      </c>
      <c r="C812" s="33"/>
      <c r="D812" s="14">
        <v>29820000</v>
      </c>
      <c r="E812" s="14">
        <v>149765</v>
      </c>
      <c r="F812" s="15">
        <v>149100</v>
      </c>
      <c r="G812" s="14">
        <v>0</v>
      </c>
      <c r="H812" s="14">
        <v>100286</v>
      </c>
      <c r="I812" s="14">
        <v>0</v>
      </c>
      <c r="J812" s="14">
        <v>0</v>
      </c>
      <c r="K812" s="14">
        <v>399151</v>
      </c>
      <c r="L812" s="14">
        <v>72265</v>
      </c>
      <c r="M812" s="14">
        <v>0</v>
      </c>
      <c r="N812" s="14">
        <v>15194</v>
      </c>
      <c r="O812" s="14">
        <v>14910</v>
      </c>
      <c r="P812" s="14">
        <v>59640</v>
      </c>
    </row>
    <row r="813" spans="1:16" x14ac:dyDescent="0.25">
      <c r="A813" s="8" t="s">
        <v>1091</v>
      </c>
      <c r="B813" s="13"/>
      <c r="C813" s="33"/>
      <c r="D813" s="14"/>
      <c r="E813" s="14"/>
      <c r="F813" s="15"/>
      <c r="G813" s="14"/>
      <c r="H813" s="14"/>
      <c r="I813" s="14"/>
      <c r="J813" s="14"/>
      <c r="K813" s="14"/>
      <c r="L813" s="14"/>
      <c r="M813" s="14"/>
      <c r="N813" s="14"/>
      <c r="O813" s="14"/>
      <c r="P813" s="14"/>
    </row>
    <row r="814" spans="1:16" x14ac:dyDescent="0.25">
      <c r="A814" s="16" t="s">
        <v>1090</v>
      </c>
      <c r="B814" s="13"/>
      <c r="C814" s="33"/>
      <c r="D814" s="14"/>
      <c r="E814" s="14"/>
      <c r="F814" s="15"/>
      <c r="G814" s="14"/>
      <c r="H814" s="14"/>
      <c r="I814" s="14"/>
      <c r="J814" s="14"/>
      <c r="K814" s="14"/>
      <c r="L814" s="14"/>
      <c r="M814" s="14"/>
      <c r="N814" s="14"/>
      <c r="O814" s="14"/>
      <c r="P814" s="14"/>
    </row>
    <row r="815" spans="1:16" x14ac:dyDescent="0.25">
      <c r="A815" s="18">
        <v>45225</v>
      </c>
      <c r="B815" s="13">
        <v>45155</v>
      </c>
      <c r="C815" s="33"/>
      <c r="D815" s="14">
        <v>40000000</v>
      </c>
      <c r="E815" s="14">
        <v>365476</v>
      </c>
      <c r="F815" s="15">
        <v>410846</v>
      </c>
      <c r="G815" s="14">
        <v>0</v>
      </c>
      <c r="H815" s="14">
        <v>232460</v>
      </c>
      <c r="I815" s="14">
        <v>0</v>
      </c>
      <c r="J815" s="14">
        <v>0</v>
      </c>
      <c r="K815" s="14">
        <v>1008782</v>
      </c>
      <c r="L815" s="14">
        <v>79400</v>
      </c>
      <c r="M815" s="14">
        <v>110000</v>
      </c>
      <c r="N815" s="14">
        <v>44000</v>
      </c>
      <c r="O815" s="14">
        <v>20000</v>
      </c>
      <c r="P815" s="14">
        <v>160000</v>
      </c>
    </row>
    <row r="816" spans="1:16" x14ac:dyDescent="0.25">
      <c r="A816" s="18">
        <v>45258</v>
      </c>
      <c r="B816" s="13">
        <v>45155</v>
      </c>
      <c r="C816" s="33">
        <v>1</v>
      </c>
      <c r="D816" s="14">
        <v>25000000</v>
      </c>
      <c r="E816" s="14">
        <v>598291</v>
      </c>
      <c r="F816" s="15">
        <v>669984</v>
      </c>
      <c r="G816" s="14">
        <v>0</v>
      </c>
      <c r="H816" s="14">
        <v>380460</v>
      </c>
      <c r="I816" s="14">
        <v>0</v>
      </c>
      <c r="J816" s="14">
        <v>0</v>
      </c>
      <c r="K816" s="14">
        <v>1648735</v>
      </c>
      <c r="L816" s="14">
        <v>145550</v>
      </c>
      <c r="M816" s="14">
        <v>185000</v>
      </c>
      <c r="N816" s="14">
        <v>72250</v>
      </c>
      <c r="O816" s="14">
        <v>32500</v>
      </c>
      <c r="P816" s="14">
        <v>260000</v>
      </c>
    </row>
    <row r="817" spans="1:16" x14ac:dyDescent="0.25">
      <c r="A817" s="8" t="s">
        <v>93</v>
      </c>
      <c r="B817" s="13"/>
      <c r="C817" s="33"/>
      <c r="D817" s="14"/>
      <c r="E817" s="14"/>
      <c r="F817" s="15"/>
      <c r="G817" s="14"/>
      <c r="H817" s="14"/>
      <c r="I817" s="14"/>
      <c r="J817" s="14"/>
      <c r="K817" s="14"/>
      <c r="L817" s="14"/>
      <c r="M817" s="14"/>
      <c r="N817" s="14"/>
      <c r="O817" s="14"/>
      <c r="P817" s="14"/>
    </row>
    <row r="818" spans="1:16" x14ac:dyDescent="0.25">
      <c r="A818" s="16" t="s">
        <v>91</v>
      </c>
      <c r="B818" s="13"/>
      <c r="C818" s="33"/>
      <c r="D818" s="14"/>
      <c r="E818" s="14"/>
      <c r="F818" s="15"/>
      <c r="G818" s="14"/>
      <c r="H818" s="14"/>
      <c r="I818" s="14"/>
      <c r="J818" s="14"/>
      <c r="K818" s="14"/>
      <c r="L818" s="14"/>
      <c r="M818" s="14"/>
      <c r="N818" s="14"/>
      <c r="O818" s="14"/>
      <c r="P818" s="14"/>
    </row>
    <row r="819" spans="1:16" x14ac:dyDescent="0.25">
      <c r="A819" s="18">
        <v>44581</v>
      </c>
      <c r="B819" s="13">
        <v>43692</v>
      </c>
      <c r="C819" s="33">
        <v>1</v>
      </c>
      <c r="D819" s="14">
        <v>28595000</v>
      </c>
      <c r="E819" s="14">
        <v>425546</v>
      </c>
      <c r="F819" s="15">
        <v>271299</v>
      </c>
      <c r="G819" s="14">
        <v>0</v>
      </c>
      <c r="H819" s="14">
        <v>430447</v>
      </c>
      <c r="I819" s="14">
        <v>0</v>
      </c>
      <c r="J819" s="14">
        <v>0</v>
      </c>
      <c r="K819" s="14">
        <v>1127292</v>
      </c>
      <c r="L819" s="14">
        <v>355546</v>
      </c>
      <c r="M819" s="14">
        <v>0</v>
      </c>
      <c r="N819" s="14">
        <v>99468</v>
      </c>
      <c r="O819" s="14">
        <v>0</v>
      </c>
      <c r="P819" s="14">
        <v>238979</v>
      </c>
    </row>
    <row r="820" spans="1:16" x14ac:dyDescent="0.25">
      <c r="A820" s="16" t="s">
        <v>968</v>
      </c>
      <c r="B820" s="13"/>
      <c r="C820" s="33"/>
      <c r="D820" s="14"/>
      <c r="E820" s="14"/>
      <c r="F820" s="15"/>
      <c r="G820" s="14"/>
      <c r="H820" s="14"/>
      <c r="I820" s="14"/>
      <c r="J820" s="14"/>
      <c r="K820" s="14"/>
      <c r="L820" s="14"/>
      <c r="M820" s="14"/>
      <c r="N820" s="14"/>
      <c r="O820" s="14"/>
      <c r="P820" s="14"/>
    </row>
    <row r="821" spans="1:16" x14ac:dyDescent="0.25">
      <c r="A821" s="18">
        <v>45104</v>
      </c>
      <c r="B821" s="13">
        <v>43692</v>
      </c>
      <c r="C821" s="33">
        <v>1</v>
      </c>
      <c r="D821" s="14">
        <v>526930000</v>
      </c>
      <c r="E821" s="14">
        <v>1106723</v>
      </c>
      <c r="F821" s="15">
        <v>808498</v>
      </c>
      <c r="G821" s="14">
        <v>0</v>
      </c>
      <c r="H821" s="14">
        <v>1554845</v>
      </c>
      <c r="I821" s="14">
        <v>0</v>
      </c>
      <c r="J821" s="14">
        <v>0</v>
      </c>
      <c r="K821" s="14">
        <v>3470066</v>
      </c>
      <c r="L821" s="14">
        <v>798664</v>
      </c>
      <c r="M821" s="14">
        <v>193079</v>
      </c>
      <c r="N821" s="14">
        <v>290669</v>
      </c>
      <c r="O821" s="14">
        <v>0</v>
      </c>
      <c r="P821" s="14">
        <v>695177</v>
      </c>
    </row>
    <row r="822" spans="1:16" x14ac:dyDescent="0.25">
      <c r="A822" s="8" t="s">
        <v>684</v>
      </c>
      <c r="B822" s="13"/>
      <c r="C822" s="33"/>
      <c r="D822" s="14"/>
      <c r="E822" s="14"/>
      <c r="F822" s="15"/>
      <c r="G822" s="14"/>
      <c r="H822" s="14"/>
      <c r="I822" s="14"/>
      <c r="J822" s="14"/>
      <c r="K822" s="14"/>
      <c r="L822" s="14"/>
      <c r="M822" s="14"/>
      <c r="N822" s="14"/>
      <c r="O822" s="14"/>
      <c r="P822" s="14"/>
    </row>
    <row r="823" spans="1:16" x14ac:dyDescent="0.25">
      <c r="A823" s="16" t="s">
        <v>341</v>
      </c>
      <c r="B823" s="13"/>
      <c r="C823" s="33"/>
      <c r="D823" s="14"/>
      <c r="E823" s="14"/>
      <c r="F823" s="15"/>
      <c r="G823" s="14"/>
      <c r="H823" s="14"/>
      <c r="I823" s="14"/>
      <c r="J823" s="14"/>
      <c r="K823" s="14"/>
      <c r="L823" s="14"/>
      <c r="M823" s="14"/>
      <c r="N823" s="14"/>
      <c r="O823" s="14"/>
      <c r="P823" s="14"/>
    </row>
    <row r="824" spans="1:16" x14ac:dyDescent="0.25">
      <c r="A824" s="18">
        <v>44406</v>
      </c>
      <c r="B824" s="13">
        <v>44301</v>
      </c>
      <c r="C824" s="33"/>
      <c r="D824" s="14">
        <v>7095000</v>
      </c>
      <c r="E824" s="14">
        <v>69718</v>
      </c>
      <c r="F824" s="15">
        <v>97566</v>
      </c>
      <c r="G824" s="14">
        <v>0</v>
      </c>
      <c r="H824" s="14">
        <v>33477</v>
      </c>
      <c r="I824" s="14">
        <v>0</v>
      </c>
      <c r="J824" s="14">
        <v>0</v>
      </c>
      <c r="K824" s="14">
        <v>200761</v>
      </c>
      <c r="L824" s="14">
        <v>45718</v>
      </c>
      <c r="M824" s="14">
        <v>16500</v>
      </c>
      <c r="N824" s="14">
        <v>4177</v>
      </c>
      <c r="O824" s="14">
        <v>0</v>
      </c>
      <c r="P824" s="14">
        <v>21285</v>
      </c>
    </row>
    <row r="825" spans="1:16" x14ac:dyDescent="0.25">
      <c r="A825" s="8" t="s">
        <v>1139</v>
      </c>
      <c r="B825" s="13"/>
      <c r="C825" s="33"/>
      <c r="D825" s="14"/>
      <c r="E825" s="14"/>
      <c r="F825" s="15"/>
      <c r="G825" s="14"/>
      <c r="H825" s="14"/>
      <c r="I825" s="14"/>
      <c r="J825" s="14"/>
      <c r="K825" s="14"/>
      <c r="L825" s="14"/>
      <c r="M825" s="14"/>
      <c r="N825" s="14"/>
      <c r="O825" s="14"/>
      <c r="P825" s="14"/>
    </row>
    <row r="826" spans="1:16" x14ac:dyDescent="0.25">
      <c r="A826" s="16" t="s">
        <v>993</v>
      </c>
      <c r="B826" s="13"/>
      <c r="C826" s="33"/>
      <c r="D826" s="14"/>
      <c r="E826" s="14"/>
      <c r="F826" s="15"/>
      <c r="G826" s="14"/>
      <c r="H826" s="14"/>
      <c r="I826" s="14"/>
      <c r="J826" s="14"/>
      <c r="K826" s="14"/>
      <c r="L826" s="14"/>
      <c r="M826" s="14"/>
      <c r="N826" s="14"/>
      <c r="O826" s="14"/>
      <c r="P826" s="14"/>
    </row>
    <row r="827" spans="1:16" x14ac:dyDescent="0.25">
      <c r="A827" s="18">
        <v>45100</v>
      </c>
      <c r="B827" s="13">
        <v>44910</v>
      </c>
      <c r="C827" s="33">
        <v>1</v>
      </c>
      <c r="D827" s="14">
        <v>27497000</v>
      </c>
      <c r="E827" s="14">
        <v>134496</v>
      </c>
      <c r="F827" s="15">
        <v>0</v>
      </c>
      <c r="G827" s="14">
        <v>46000</v>
      </c>
      <c r="H827" s="14">
        <v>326706</v>
      </c>
      <c r="I827" s="14">
        <v>1832000</v>
      </c>
      <c r="J827" s="14">
        <v>189268</v>
      </c>
      <c r="K827" s="14">
        <v>2528470</v>
      </c>
      <c r="L827" s="14">
        <v>102612</v>
      </c>
      <c r="M827" s="14">
        <v>0</v>
      </c>
      <c r="N827" s="14">
        <v>28781</v>
      </c>
      <c r="O827" s="14">
        <v>181309</v>
      </c>
      <c r="P827" s="14">
        <v>111336</v>
      </c>
    </row>
    <row r="828" spans="1:16" x14ac:dyDescent="0.25">
      <c r="A828" s="8" t="s">
        <v>923</v>
      </c>
      <c r="B828" s="13"/>
      <c r="C828" s="33"/>
      <c r="D828" s="14"/>
      <c r="E828" s="14"/>
      <c r="F828" s="15"/>
      <c r="G828" s="14"/>
      <c r="H828" s="14"/>
      <c r="I828" s="14"/>
      <c r="J828" s="14"/>
      <c r="K828" s="14"/>
      <c r="L828" s="14"/>
      <c r="M828" s="14"/>
      <c r="N828" s="14"/>
      <c r="O828" s="14"/>
      <c r="P828" s="14"/>
    </row>
    <row r="829" spans="1:16" x14ac:dyDescent="0.25">
      <c r="A829" s="16" t="s">
        <v>849</v>
      </c>
      <c r="B829" s="13"/>
      <c r="C829" s="33"/>
      <c r="D829" s="14"/>
      <c r="E829" s="14"/>
      <c r="F829" s="15"/>
      <c r="G829" s="14"/>
      <c r="H829" s="14"/>
      <c r="I829" s="14"/>
      <c r="J829" s="14"/>
      <c r="K829" s="14"/>
      <c r="L829" s="14"/>
      <c r="M829" s="14"/>
      <c r="N829" s="14"/>
      <c r="O829" s="14"/>
      <c r="P829" s="14"/>
    </row>
    <row r="830" spans="1:16" x14ac:dyDescent="0.25">
      <c r="A830" s="18">
        <v>45050</v>
      </c>
      <c r="B830" s="13">
        <v>45001</v>
      </c>
      <c r="C830" s="33"/>
      <c r="D830" s="14">
        <v>11000000</v>
      </c>
      <c r="E830" s="14">
        <v>63984</v>
      </c>
      <c r="F830" s="15">
        <v>0</v>
      </c>
      <c r="G830" s="14">
        <v>0</v>
      </c>
      <c r="H830" s="14">
        <v>55775</v>
      </c>
      <c r="I830" s="14">
        <v>0</v>
      </c>
      <c r="J830" s="14">
        <v>0</v>
      </c>
      <c r="K830" s="14">
        <v>119759</v>
      </c>
      <c r="L830" s="14">
        <v>51484</v>
      </c>
      <c r="M830" s="14">
        <v>10000</v>
      </c>
      <c r="N830" s="14">
        <v>6275</v>
      </c>
      <c r="O830" s="14">
        <v>0</v>
      </c>
      <c r="P830" s="14">
        <v>44000</v>
      </c>
    </row>
    <row r="831" spans="1:16" x14ac:dyDescent="0.25">
      <c r="A831" s="8" t="s">
        <v>511</v>
      </c>
      <c r="B831" s="13"/>
      <c r="C831" s="33"/>
      <c r="D831" s="14"/>
      <c r="E831" s="14"/>
      <c r="F831" s="15"/>
      <c r="G831" s="14"/>
      <c r="H831" s="14"/>
      <c r="I831" s="14"/>
      <c r="J831" s="14"/>
      <c r="K831" s="14"/>
      <c r="L831" s="14"/>
      <c r="M831" s="14"/>
      <c r="N831" s="14"/>
      <c r="O831" s="14"/>
      <c r="P831" s="14"/>
    </row>
    <row r="832" spans="1:16" x14ac:dyDescent="0.25">
      <c r="A832" s="16" t="s">
        <v>502</v>
      </c>
      <c r="B832" s="13"/>
      <c r="C832" s="33"/>
      <c r="D832" s="14"/>
      <c r="E832" s="14"/>
      <c r="F832" s="15"/>
      <c r="G832" s="14"/>
      <c r="H832" s="14"/>
      <c r="I832" s="14"/>
      <c r="J832" s="14"/>
      <c r="K832" s="14"/>
      <c r="L832" s="14"/>
      <c r="M832" s="14"/>
      <c r="N832" s="14"/>
      <c r="O832" s="14"/>
      <c r="P832" s="14"/>
    </row>
    <row r="833" spans="1:16" x14ac:dyDescent="0.25">
      <c r="A833" s="18">
        <v>44392</v>
      </c>
      <c r="B833" s="13">
        <v>44336</v>
      </c>
      <c r="C833" s="33"/>
      <c r="D833" s="14">
        <v>470000</v>
      </c>
      <c r="E833" s="14">
        <v>8550</v>
      </c>
      <c r="F833" s="15">
        <v>0</v>
      </c>
      <c r="G833" s="14">
        <v>0</v>
      </c>
      <c r="H833" s="14">
        <v>4739</v>
      </c>
      <c r="I833" s="14">
        <v>0</v>
      </c>
      <c r="J833" s="14">
        <v>0</v>
      </c>
      <c r="K833" s="14">
        <v>13289</v>
      </c>
      <c r="L833" s="14">
        <v>7050</v>
      </c>
      <c r="M833" s="14">
        <v>0</v>
      </c>
      <c r="N833" s="14">
        <v>306</v>
      </c>
      <c r="O833" s="14">
        <v>0</v>
      </c>
      <c r="P833" s="14">
        <v>3500</v>
      </c>
    </row>
    <row r="834" spans="1:16" x14ac:dyDescent="0.25">
      <c r="A834" s="8" t="s">
        <v>1186</v>
      </c>
      <c r="B834" s="13"/>
      <c r="C834" s="33"/>
      <c r="D834" s="14"/>
      <c r="E834" s="14"/>
      <c r="F834" s="15"/>
      <c r="G834" s="14"/>
      <c r="H834" s="14"/>
      <c r="I834" s="14"/>
      <c r="J834" s="14"/>
      <c r="K834" s="14"/>
      <c r="L834" s="14"/>
      <c r="M834" s="14"/>
      <c r="N834" s="14"/>
      <c r="O834" s="14"/>
      <c r="P834" s="14"/>
    </row>
    <row r="835" spans="1:16" x14ac:dyDescent="0.25">
      <c r="A835" s="16" t="s">
        <v>974</v>
      </c>
      <c r="B835" s="13"/>
      <c r="C835" s="33"/>
      <c r="D835" s="14"/>
      <c r="E835" s="14"/>
      <c r="F835" s="15"/>
      <c r="G835" s="14"/>
      <c r="H835" s="14"/>
      <c r="I835" s="14"/>
      <c r="J835" s="14"/>
      <c r="K835" s="14"/>
      <c r="L835" s="14"/>
      <c r="M835" s="14"/>
      <c r="N835" s="14"/>
      <c r="O835" s="14"/>
      <c r="P835" s="14"/>
    </row>
    <row r="836" spans="1:16" x14ac:dyDescent="0.25">
      <c r="A836" s="18">
        <v>45106</v>
      </c>
      <c r="B836" s="13">
        <v>45064</v>
      </c>
      <c r="C836" s="33"/>
      <c r="D836" s="14">
        <v>671000</v>
      </c>
      <c r="E836" s="14">
        <v>19440</v>
      </c>
      <c r="F836" s="15">
        <v>0</v>
      </c>
      <c r="G836" s="14">
        <v>0</v>
      </c>
      <c r="H836" s="14">
        <v>622</v>
      </c>
      <c r="I836" s="14">
        <v>0</v>
      </c>
      <c r="J836" s="14">
        <v>0</v>
      </c>
      <c r="K836" s="14">
        <v>20062</v>
      </c>
      <c r="L836" s="14">
        <v>12565</v>
      </c>
      <c r="M836" s="14">
        <v>0</v>
      </c>
      <c r="N836" s="14">
        <v>428</v>
      </c>
      <c r="O836" s="14">
        <v>0</v>
      </c>
      <c r="P836" s="14">
        <v>0</v>
      </c>
    </row>
    <row r="837" spans="1:16" x14ac:dyDescent="0.25">
      <c r="A837" s="8" t="s">
        <v>591</v>
      </c>
      <c r="B837" s="13"/>
      <c r="C837" s="33"/>
      <c r="D837" s="14"/>
      <c r="E837" s="14"/>
      <c r="F837" s="15"/>
      <c r="G837" s="14"/>
      <c r="H837" s="14"/>
      <c r="I837" s="14"/>
      <c r="J837" s="14"/>
      <c r="K837" s="14"/>
      <c r="L837" s="14"/>
      <c r="M837" s="14"/>
      <c r="N837" s="14"/>
      <c r="O837" s="14"/>
      <c r="P837" s="14"/>
    </row>
    <row r="838" spans="1:16" x14ac:dyDescent="0.25">
      <c r="A838" s="16" t="s">
        <v>123</v>
      </c>
      <c r="B838" s="13"/>
      <c r="C838" s="33"/>
      <c r="D838" s="14"/>
      <c r="E838" s="14"/>
      <c r="F838" s="15"/>
      <c r="G838" s="14"/>
      <c r="H838" s="14"/>
      <c r="I838" s="14"/>
      <c r="J838" s="14"/>
      <c r="K838" s="14"/>
      <c r="L838" s="14"/>
      <c r="M838" s="14"/>
      <c r="N838" s="14"/>
      <c r="O838" s="14"/>
      <c r="P838" s="14"/>
    </row>
    <row r="839" spans="1:16" x14ac:dyDescent="0.25">
      <c r="A839" s="18">
        <v>44531</v>
      </c>
      <c r="B839" s="13">
        <v>43692</v>
      </c>
      <c r="C839" s="33"/>
      <c r="D839" s="14">
        <v>65000000</v>
      </c>
      <c r="E839" s="14">
        <v>95500</v>
      </c>
      <c r="F839" s="15">
        <v>0</v>
      </c>
      <c r="G839" s="14">
        <v>0</v>
      </c>
      <c r="H839" s="14">
        <v>29525</v>
      </c>
      <c r="I839" s="14">
        <v>0</v>
      </c>
      <c r="J839" s="14">
        <v>0</v>
      </c>
      <c r="K839" s="14">
        <v>125025</v>
      </c>
      <c r="L839" s="14">
        <v>95500</v>
      </c>
      <c r="M839" s="14">
        <v>0</v>
      </c>
      <c r="N839" s="14">
        <v>29525</v>
      </c>
      <c r="O839" s="14">
        <v>0</v>
      </c>
      <c r="P839" s="14">
        <v>0</v>
      </c>
    </row>
    <row r="840" spans="1:16" x14ac:dyDescent="0.25">
      <c r="A840" s="8" t="s">
        <v>638</v>
      </c>
      <c r="B840" s="13"/>
      <c r="C840" s="33"/>
      <c r="D840" s="14"/>
      <c r="E840" s="14"/>
      <c r="F840" s="15"/>
      <c r="G840" s="14"/>
      <c r="H840" s="14"/>
      <c r="I840" s="14"/>
      <c r="J840" s="14"/>
      <c r="K840" s="14"/>
      <c r="L840" s="14"/>
      <c r="M840" s="14"/>
      <c r="N840" s="14"/>
      <c r="O840" s="14"/>
      <c r="P840" s="14"/>
    </row>
    <row r="841" spans="1:16" x14ac:dyDescent="0.25">
      <c r="A841" s="16" t="s">
        <v>547</v>
      </c>
      <c r="B841" s="13"/>
      <c r="C841" s="33"/>
      <c r="D841" s="14"/>
      <c r="E841" s="14"/>
      <c r="F841" s="15"/>
      <c r="G841" s="14"/>
      <c r="H841" s="14"/>
      <c r="I841" s="14"/>
      <c r="J841" s="14"/>
      <c r="K841" s="14"/>
      <c r="L841" s="14"/>
      <c r="M841" s="14"/>
      <c r="N841" s="14"/>
      <c r="O841" s="14"/>
      <c r="P841" s="14"/>
    </row>
    <row r="842" spans="1:16" x14ac:dyDescent="0.25">
      <c r="A842" s="18">
        <v>44684</v>
      </c>
      <c r="B842" s="13">
        <v>44546</v>
      </c>
      <c r="C842" s="33"/>
      <c r="D842" s="14">
        <v>55000000</v>
      </c>
      <c r="E842" s="14">
        <v>139145</v>
      </c>
      <c r="F842" s="15">
        <v>0</v>
      </c>
      <c r="G842" s="14">
        <v>0</v>
      </c>
      <c r="H842" s="14">
        <v>753834</v>
      </c>
      <c r="I842" s="14">
        <v>0</v>
      </c>
      <c r="J842" s="14">
        <v>0</v>
      </c>
      <c r="K842" s="14">
        <v>892979</v>
      </c>
      <c r="L842" s="14">
        <v>92150</v>
      </c>
      <c r="M842" s="14">
        <v>0</v>
      </c>
      <c r="N842" s="14">
        <v>59500</v>
      </c>
      <c r="O842" s="14">
        <v>55000</v>
      </c>
      <c r="P842" s="14">
        <v>82500</v>
      </c>
    </row>
    <row r="843" spans="1:16" x14ac:dyDescent="0.25">
      <c r="A843" s="8" t="s">
        <v>687</v>
      </c>
      <c r="B843" s="13"/>
      <c r="C843" s="33"/>
      <c r="D843" s="14"/>
      <c r="E843" s="14"/>
      <c r="F843" s="15"/>
      <c r="G843" s="14"/>
      <c r="H843" s="14"/>
      <c r="I843" s="14"/>
      <c r="J843" s="14"/>
      <c r="K843" s="14"/>
      <c r="L843" s="14"/>
      <c r="M843" s="14"/>
      <c r="N843" s="14"/>
      <c r="O843" s="14"/>
      <c r="P843" s="14"/>
    </row>
    <row r="844" spans="1:16" x14ac:dyDescent="0.25">
      <c r="A844" s="16" t="s">
        <v>509</v>
      </c>
      <c r="B844" s="13"/>
      <c r="C844" s="33"/>
      <c r="D844" s="14"/>
      <c r="E844" s="14"/>
      <c r="F844" s="15"/>
      <c r="G844" s="14"/>
      <c r="H844" s="14"/>
      <c r="I844" s="14"/>
      <c r="J844" s="14"/>
      <c r="K844" s="14"/>
      <c r="L844" s="14"/>
      <c r="M844" s="14"/>
      <c r="N844" s="14"/>
      <c r="O844" s="14"/>
      <c r="P844" s="14"/>
    </row>
    <row r="845" spans="1:16" x14ac:dyDescent="0.25">
      <c r="A845" s="18">
        <v>44761</v>
      </c>
      <c r="B845" s="13">
        <v>44427</v>
      </c>
      <c r="C845" s="33"/>
      <c r="D845" s="14">
        <v>41750000</v>
      </c>
      <c r="E845" s="14">
        <v>95191</v>
      </c>
      <c r="F845" s="15">
        <v>250500</v>
      </c>
      <c r="G845" s="14">
        <v>188961</v>
      </c>
      <c r="H845" s="14">
        <v>129064</v>
      </c>
      <c r="I845" s="14">
        <v>0</v>
      </c>
      <c r="J845" s="14">
        <v>0</v>
      </c>
      <c r="K845" s="14">
        <v>663716</v>
      </c>
      <c r="L845" s="14">
        <v>55494</v>
      </c>
      <c r="M845" s="14">
        <v>0</v>
      </c>
      <c r="N845" s="14">
        <v>20563</v>
      </c>
      <c r="O845" s="14">
        <v>0</v>
      </c>
      <c r="P845" s="14">
        <v>33400</v>
      </c>
    </row>
    <row r="846" spans="1:16" x14ac:dyDescent="0.25">
      <c r="A846" s="8" t="s">
        <v>637</v>
      </c>
      <c r="B846" s="13"/>
      <c r="C846" s="33"/>
      <c r="D846" s="14"/>
      <c r="E846" s="14"/>
      <c r="F846" s="15"/>
      <c r="G846" s="14"/>
      <c r="H846" s="14"/>
      <c r="I846" s="14"/>
      <c r="J846" s="14"/>
      <c r="K846" s="14"/>
      <c r="L846" s="14"/>
      <c r="M846" s="14"/>
      <c r="N846" s="14"/>
      <c r="O846" s="14"/>
      <c r="P846" s="14"/>
    </row>
    <row r="847" spans="1:16" x14ac:dyDescent="0.25">
      <c r="A847" s="16" t="s">
        <v>363</v>
      </c>
      <c r="B847" s="13"/>
      <c r="C847" s="33"/>
      <c r="D847" s="14"/>
      <c r="E847" s="14"/>
      <c r="F847" s="15"/>
      <c r="G847" s="14"/>
      <c r="H847" s="14"/>
      <c r="I847" s="14"/>
      <c r="J847" s="14"/>
      <c r="K847" s="14"/>
      <c r="L847" s="14"/>
      <c r="M847" s="14"/>
      <c r="N847" s="14"/>
      <c r="O847" s="14"/>
      <c r="P847" s="14"/>
    </row>
    <row r="848" spans="1:16" x14ac:dyDescent="0.25">
      <c r="A848" s="18">
        <v>44461</v>
      </c>
      <c r="B848" s="13">
        <v>44364</v>
      </c>
      <c r="C848" s="33"/>
      <c r="D848" s="14">
        <v>4500000</v>
      </c>
      <c r="E848" s="14">
        <v>25043</v>
      </c>
      <c r="F848" s="15">
        <v>0</v>
      </c>
      <c r="G848" s="14">
        <v>0</v>
      </c>
      <c r="H848" s="14">
        <v>17225</v>
      </c>
      <c r="I848" s="14">
        <v>0</v>
      </c>
      <c r="J848" s="14">
        <v>0</v>
      </c>
      <c r="K848" s="14">
        <v>42268</v>
      </c>
      <c r="L848" s="14">
        <v>25043</v>
      </c>
      <c r="M848" s="14">
        <v>0</v>
      </c>
      <c r="N848" s="14">
        <v>2725</v>
      </c>
      <c r="O848" s="14">
        <v>0</v>
      </c>
      <c r="P848" s="14">
        <v>12500</v>
      </c>
    </row>
    <row r="849" spans="1:16" x14ac:dyDescent="0.25">
      <c r="A849" s="16" t="s">
        <v>364</v>
      </c>
      <c r="B849" s="13"/>
      <c r="C849" s="33"/>
      <c r="D849" s="14"/>
      <c r="E849" s="14"/>
      <c r="F849" s="15"/>
      <c r="G849" s="14"/>
      <c r="H849" s="14"/>
      <c r="I849" s="14"/>
      <c r="J849" s="14"/>
      <c r="K849" s="14"/>
      <c r="L849" s="14"/>
      <c r="M849" s="14"/>
      <c r="N849" s="14"/>
      <c r="O849" s="14"/>
      <c r="P849" s="14"/>
    </row>
    <row r="850" spans="1:16" x14ac:dyDescent="0.25">
      <c r="A850" s="18">
        <v>44461</v>
      </c>
      <c r="B850" s="13">
        <v>44364</v>
      </c>
      <c r="C850" s="33"/>
      <c r="D850" s="14">
        <v>1000000</v>
      </c>
      <c r="E850" s="14">
        <v>11500</v>
      </c>
      <c r="F850" s="15">
        <v>0</v>
      </c>
      <c r="G850" s="14">
        <v>0</v>
      </c>
      <c r="H850" s="14">
        <v>10125</v>
      </c>
      <c r="I850" s="14">
        <v>0</v>
      </c>
      <c r="J850" s="14">
        <v>0</v>
      </c>
      <c r="K850" s="14">
        <v>21625</v>
      </c>
      <c r="L850" s="14">
        <v>11500</v>
      </c>
      <c r="M850" s="14">
        <v>0</v>
      </c>
      <c r="N850" s="14">
        <v>625</v>
      </c>
      <c r="O850" s="14">
        <v>0</v>
      </c>
      <c r="P850" s="14">
        <v>7500</v>
      </c>
    </row>
    <row r="851" spans="1:16" x14ac:dyDescent="0.25">
      <c r="A851" s="8" t="s">
        <v>689</v>
      </c>
      <c r="B851" s="13"/>
      <c r="C851" s="33"/>
      <c r="D851" s="14"/>
      <c r="E851" s="14"/>
      <c r="F851" s="15"/>
      <c r="G851" s="14"/>
      <c r="H851" s="14"/>
      <c r="I851" s="14"/>
      <c r="J851" s="14"/>
      <c r="K851" s="14"/>
      <c r="L851" s="14"/>
      <c r="M851" s="14"/>
      <c r="N851" s="14"/>
      <c r="O851" s="14"/>
      <c r="P851" s="14"/>
    </row>
    <row r="852" spans="1:16" x14ac:dyDescent="0.25">
      <c r="A852" s="16" t="s">
        <v>556</v>
      </c>
      <c r="B852" s="13"/>
      <c r="C852" s="33"/>
      <c r="D852" s="14"/>
      <c r="E852" s="14"/>
      <c r="F852" s="15"/>
      <c r="G852" s="14"/>
      <c r="H852" s="14"/>
      <c r="I852" s="14"/>
      <c r="J852" s="14"/>
      <c r="K852" s="14"/>
      <c r="L852" s="14"/>
      <c r="M852" s="14"/>
      <c r="N852" s="14"/>
      <c r="O852" s="14"/>
      <c r="P852" s="14"/>
    </row>
    <row r="853" spans="1:16" x14ac:dyDescent="0.25">
      <c r="A853" s="18">
        <v>44791</v>
      </c>
      <c r="B853" s="13">
        <v>44763</v>
      </c>
      <c r="C853" s="33"/>
      <c r="D853" s="14">
        <v>2000000</v>
      </c>
      <c r="E853" s="14">
        <v>35125</v>
      </c>
      <c r="F853" s="15">
        <v>0</v>
      </c>
      <c r="G853" s="14">
        <v>0</v>
      </c>
      <c r="H853" s="14">
        <v>12348</v>
      </c>
      <c r="I853" s="14">
        <v>0</v>
      </c>
      <c r="J853" s="14">
        <v>0</v>
      </c>
      <c r="K853" s="14">
        <v>47473</v>
      </c>
      <c r="L853" s="14">
        <v>27625</v>
      </c>
      <c r="M853" s="14">
        <v>0</v>
      </c>
      <c r="N853" s="14">
        <v>1225</v>
      </c>
      <c r="O853" s="14">
        <v>0</v>
      </c>
      <c r="P853" s="14">
        <v>10000</v>
      </c>
    </row>
    <row r="854" spans="1:16" x14ac:dyDescent="0.25">
      <c r="A854" s="16" t="s">
        <v>1171</v>
      </c>
      <c r="B854" s="13"/>
      <c r="C854" s="33"/>
      <c r="D854" s="14"/>
      <c r="E854" s="14"/>
      <c r="F854" s="15"/>
      <c r="G854" s="14"/>
      <c r="H854" s="14"/>
      <c r="I854" s="14"/>
      <c r="J854" s="14"/>
      <c r="K854" s="14"/>
      <c r="L854" s="14"/>
      <c r="M854" s="14"/>
      <c r="N854" s="14"/>
      <c r="O854" s="14"/>
      <c r="P854" s="14"/>
    </row>
    <row r="855" spans="1:16" x14ac:dyDescent="0.25">
      <c r="A855" s="18">
        <v>45231</v>
      </c>
      <c r="B855" s="13">
        <v>45127</v>
      </c>
      <c r="C855" s="33"/>
      <c r="D855" s="14">
        <v>11645000</v>
      </c>
      <c r="E855" s="14">
        <v>88815</v>
      </c>
      <c r="F855" s="15">
        <v>145563</v>
      </c>
      <c r="G855" s="14">
        <v>116641</v>
      </c>
      <c r="H855" s="14">
        <v>82428</v>
      </c>
      <c r="I855" s="14">
        <v>0</v>
      </c>
      <c r="J855" s="14">
        <v>0</v>
      </c>
      <c r="K855" s="14">
        <v>433447</v>
      </c>
      <c r="L855" s="14">
        <v>53815</v>
      </c>
      <c r="M855" s="14">
        <v>0</v>
      </c>
      <c r="N855" s="14">
        <v>6598</v>
      </c>
      <c r="O855" s="14">
        <v>0</v>
      </c>
      <c r="P855" s="14">
        <v>46580</v>
      </c>
    </row>
    <row r="856" spans="1:16" x14ac:dyDescent="0.25">
      <c r="A856" s="8" t="s">
        <v>924</v>
      </c>
      <c r="B856" s="13"/>
      <c r="C856" s="33"/>
      <c r="D856" s="14"/>
      <c r="E856" s="14"/>
      <c r="F856" s="15"/>
      <c r="G856" s="14"/>
      <c r="H856" s="14"/>
      <c r="I856" s="14"/>
      <c r="J856" s="14"/>
      <c r="K856" s="14"/>
      <c r="L856" s="14"/>
      <c r="M856" s="14"/>
      <c r="N856" s="14"/>
      <c r="O856" s="14"/>
      <c r="P856" s="14"/>
    </row>
    <row r="857" spans="1:16" x14ac:dyDescent="0.25">
      <c r="A857" s="16" t="s">
        <v>769</v>
      </c>
      <c r="B857" s="13"/>
      <c r="C857" s="33"/>
      <c r="D857" s="14"/>
      <c r="E857" s="14"/>
      <c r="F857" s="15"/>
      <c r="G857" s="14"/>
      <c r="H857" s="14"/>
      <c r="I857" s="14"/>
      <c r="J857" s="14"/>
      <c r="K857" s="14"/>
      <c r="L857" s="14"/>
      <c r="M857" s="14"/>
      <c r="N857" s="14"/>
      <c r="O857" s="14"/>
      <c r="P857" s="14"/>
    </row>
    <row r="858" spans="1:16" x14ac:dyDescent="0.25">
      <c r="A858" s="18">
        <v>44774</v>
      </c>
      <c r="B858" s="13">
        <v>44672</v>
      </c>
      <c r="C858" s="33"/>
      <c r="D858" s="14">
        <v>935000</v>
      </c>
      <c r="E858" s="14">
        <v>21525</v>
      </c>
      <c r="F858" s="15">
        <v>0</v>
      </c>
      <c r="G858" s="14">
        <v>0</v>
      </c>
      <c r="H858" s="14">
        <v>8086</v>
      </c>
      <c r="I858" s="14">
        <v>0</v>
      </c>
      <c r="J858" s="14">
        <v>0</v>
      </c>
      <c r="K858" s="14">
        <v>29611</v>
      </c>
      <c r="L858" s="14">
        <v>15000</v>
      </c>
      <c r="M858" s="14">
        <v>0</v>
      </c>
      <c r="N858" s="14">
        <v>586</v>
      </c>
      <c r="O858" s="14">
        <v>0</v>
      </c>
      <c r="P858" s="14">
        <v>5000</v>
      </c>
    </row>
    <row r="859" spans="1:16" x14ac:dyDescent="0.25">
      <c r="A859" s="8" t="s">
        <v>686</v>
      </c>
      <c r="B859" s="13"/>
      <c r="C859" s="33"/>
      <c r="D859" s="14"/>
      <c r="E859" s="14"/>
      <c r="F859" s="15"/>
      <c r="G859" s="14"/>
      <c r="H859" s="14"/>
      <c r="I859" s="14"/>
      <c r="J859" s="14"/>
      <c r="K859" s="14"/>
      <c r="L859" s="14"/>
      <c r="M859" s="14"/>
      <c r="N859" s="14"/>
      <c r="O859" s="14"/>
      <c r="P859" s="14"/>
    </row>
    <row r="860" spans="1:16" x14ac:dyDescent="0.25">
      <c r="A860" s="16" t="s">
        <v>58</v>
      </c>
      <c r="B860" s="13"/>
      <c r="C860" s="33"/>
      <c r="D860" s="14"/>
      <c r="E860" s="14"/>
      <c r="F860" s="15"/>
      <c r="G860" s="14"/>
      <c r="H860" s="14"/>
      <c r="I860" s="14"/>
      <c r="J860" s="14"/>
      <c r="K860" s="14"/>
      <c r="L860" s="14"/>
      <c r="M860" s="14"/>
      <c r="N860" s="14"/>
      <c r="O860" s="14"/>
      <c r="P860" s="14"/>
    </row>
    <row r="861" spans="1:16" x14ac:dyDescent="0.25">
      <c r="A861" s="18">
        <v>44610</v>
      </c>
      <c r="B861" s="13">
        <v>44427</v>
      </c>
      <c r="C861" s="33"/>
      <c r="D861" s="14">
        <v>540000</v>
      </c>
      <c r="E861" s="14">
        <v>14495</v>
      </c>
      <c r="F861" s="15">
        <v>0</v>
      </c>
      <c r="G861" s="14">
        <v>0</v>
      </c>
      <c r="H861" s="14">
        <v>2099</v>
      </c>
      <c r="I861" s="14">
        <v>94000</v>
      </c>
      <c r="J861" s="14">
        <v>0</v>
      </c>
      <c r="K861" s="14">
        <v>110594</v>
      </c>
      <c r="L861" s="14">
        <v>14495</v>
      </c>
      <c r="M861" s="14">
        <v>0</v>
      </c>
      <c r="N861" s="14">
        <v>349</v>
      </c>
      <c r="O861" s="14">
        <v>0</v>
      </c>
      <c r="P861" s="14">
        <v>0</v>
      </c>
    </row>
    <row r="862" spans="1:16" x14ac:dyDescent="0.25">
      <c r="A862" s="8" t="s">
        <v>420</v>
      </c>
      <c r="B862" s="13"/>
      <c r="C862" s="33"/>
      <c r="D862" s="14"/>
      <c r="E862" s="14"/>
      <c r="F862" s="15"/>
      <c r="G862" s="14"/>
      <c r="H862" s="14"/>
      <c r="I862" s="14"/>
      <c r="J862" s="14"/>
      <c r="K862" s="14"/>
      <c r="L862" s="14"/>
      <c r="M862" s="14"/>
      <c r="N862" s="14"/>
      <c r="O862" s="14"/>
      <c r="P862" s="14"/>
    </row>
    <row r="863" spans="1:16" x14ac:dyDescent="0.25">
      <c r="A863" s="16" t="s">
        <v>371</v>
      </c>
      <c r="B863" s="13"/>
      <c r="C863" s="33"/>
      <c r="D863" s="14"/>
      <c r="E863" s="14"/>
      <c r="F863" s="15"/>
      <c r="G863" s="14"/>
      <c r="H863" s="14"/>
      <c r="I863" s="14"/>
      <c r="J863" s="14"/>
      <c r="K863" s="14"/>
      <c r="L863" s="14"/>
      <c r="M863" s="14"/>
      <c r="N863" s="14"/>
      <c r="O863" s="14"/>
      <c r="P863" s="14"/>
    </row>
    <row r="864" spans="1:16" x14ac:dyDescent="0.25">
      <c r="A864" s="18">
        <v>44420</v>
      </c>
      <c r="B864" s="13">
        <v>44392</v>
      </c>
      <c r="C864" s="33"/>
      <c r="D864" s="14">
        <v>4935000</v>
      </c>
      <c r="E864" s="14">
        <v>52275</v>
      </c>
      <c r="F864" s="15">
        <v>49350</v>
      </c>
      <c r="G864" s="14">
        <v>0</v>
      </c>
      <c r="H864" s="14">
        <v>28862</v>
      </c>
      <c r="I864" s="14">
        <v>0</v>
      </c>
      <c r="J864" s="14">
        <v>0</v>
      </c>
      <c r="K864" s="14">
        <v>130487</v>
      </c>
      <c r="L864" s="14">
        <v>39775</v>
      </c>
      <c r="M864" s="14">
        <v>7500</v>
      </c>
      <c r="N864" s="14">
        <v>2986</v>
      </c>
      <c r="O864" s="14">
        <v>0</v>
      </c>
      <c r="P864" s="14">
        <v>20000</v>
      </c>
    </row>
    <row r="865" spans="1:16" x14ac:dyDescent="0.25">
      <c r="A865" s="8" t="s">
        <v>565</v>
      </c>
      <c r="B865" s="13"/>
      <c r="C865" s="33"/>
      <c r="D865" s="14"/>
      <c r="E865" s="14"/>
      <c r="F865" s="15"/>
      <c r="G865" s="14"/>
      <c r="H865" s="14"/>
      <c r="I865" s="14"/>
      <c r="J865" s="14"/>
      <c r="K865" s="14"/>
      <c r="L865" s="14"/>
      <c r="M865" s="14"/>
      <c r="N865" s="14"/>
      <c r="O865" s="14"/>
      <c r="P865" s="14"/>
    </row>
    <row r="866" spans="1:16" x14ac:dyDescent="0.25">
      <c r="A866" s="16" t="s">
        <v>1226</v>
      </c>
      <c r="B866" s="13"/>
      <c r="C866" s="33"/>
      <c r="D866" s="14"/>
      <c r="E866" s="14"/>
      <c r="F866" s="15"/>
      <c r="G866" s="14"/>
      <c r="H866" s="14"/>
      <c r="I866" s="14"/>
      <c r="J866" s="14"/>
      <c r="K866" s="14"/>
      <c r="L866" s="14"/>
      <c r="M866" s="14"/>
      <c r="N866" s="14"/>
      <c r="O866" s="14"/>
      <c r="P866" s="14"/>
    </row>
    <row r="867" spans="1:16" x14ac:dyDescent="0.25">
      <c r="A867" s="18">
        <v>45345</v>
      </c>
      <c r="B867" s="13">
        <v>45337</v>
      </c>
      <c r="C867" s="33"/>
      <c r="D867" s="14">
        <v>125000000</v>
      </c>
      <c r="E867" s="14">
        <v>229650</v>
      </c>
      <c r="F867" s="15">
        <v>75000</v>
      </c>
      <c r="G867" s="14">
        <v>0</v>
      </c>
      <c r="H867" s="14">
        <v>156672</v>
      </c>
      <c r="I867" s="14">
        <v>0</v>
      </c>
      <c r="J867" s="14">
        <v>0</v>
      </c>
      <c r="K867" s="14">
        <v>461322</v>
      </c>
      <c r="L867" s="14">
        <v>139650</v>
      </c>
      <c r="M867" s="14">
        <v>0</v>
      </c>
      <c r="N867" s="14">
        <v>50525</v>
      </c>
      <c r="O867" s="14">
        <v>0</v>
      </c>
      <c r="P867" s="14">
        <v>95000</v>
      </c>
    </row>
    <row r="868" spans="1:16" x14ac:dyDescent="0.25">
      <c r="A868" s="8" t="s">
        <v>633</v>
      </c>
      <c r="B868" s="13"/>
      <c r="C868" s="33"/>
      <c r="D868" s="14"/>
      <c r="E868" s="14"/>
      <c r="F868" s="15"/>
      <c r="G868" s="14"/>
      <c r="H868" s="14"/>
      <c r="I868" s="14"/>
      <c r="J868" s="14"/>
      <c r="K868" s="14"/>
      <c r="L868" s="14"/>
      <c r="M868" s="14"/>
      <c r="N868" s="14"/>
      <c r="O868" s="14"/>
      <c r="P868" s="14"/>
    </row>
    <row r="869" spans="1:16" x14ac:dyDescent="0.25">
      <c r="A869" s="16" t="s">
        <v>564</v>
      </c>
      <c r="B869" s="13"/>
      <c r="C869" s="33"/>
      <c r="D869" s="14"/>
      <c r="E869" s="14"/>
      <c r="F869" s="15"/>
      <c r="G869" s="14"/>
      <c r="H869" s="14"/>
      <c r="I869" s="14"/>
      <c r="J869" s="14"/>
      <c r="K869" s="14"/>
      <c r="L869" s="14"/>
      <c r="M869" s="14"/>
      <c r="N869" s="14"/>
      <c r="O869" s="14"/>
      <c r="P869" s="14"/>
    </row>
    <row r="870" spans="1:16" x14ac:dyDescent="0.25">
      <c r="A870" s="18">
        <v>44834</v>
      </c>
      <c r="B870" s="13">
        <v>44763</v>
      </c>
      <c r="C870" s="33"/>
      <c r="D870" s="14">
        <v>75000000</v>
      </c>
      <c r="E870" s="14">
        <v>137151</v>
      </c>
      <c r="F870" s="15">
        <v>75000</v>
      </c>
      <c r="G870" s="14">
        <v>0</v>
      </c>
      <c r="H870" s="14">
        <v>88425</v>
      </c>
      <c r="I870" s="14">
        <v>0</v>
      </c>
      <c r="J870" s="14">
        <v>0</v>
      </c>
      <c r="K870" s="14">
        <v>300576</v>
      </c>
      <c r="L870" s="14">
        <v>69666</v>
      </c>
      <c r="M870" s="14">
        <v>0</v>
      </c>
      <c r="N870" s="14">
        <v>33025</v>
      </c>
      <c r="O870" s="14">
        <v>0</v>
      </c>
      <c r="P870" s="14">
        <v>51900</v>
      </c>
    </row>
    <row r="871" spans="1:16" x14ac:dyDescent="0.25">
      <c r="A871" s="16" t="s">
        <v>838</v>
      </c>
      <c r="B871" s="13"/>
      <c r="C871" s="33"/>
      <c r="D871" s="14"/>
      <c r="E871" s="14"/>
      <c r="F871" s="15"/>
      <c r="G871" s="14"/>
      <c r="H871" s="14"/>
      <c r="I871" s="14"/>
      <c r="J871" s="14"/>
      <c r="K871" s="14"/>
      <c r="L871" s="14"/>
      <c r="M871" s="14"/>
      <c r="N871" s="14"/>
      <c r="O871" s="14"/>
      <c r="P871" s="14"/>
    </row>
    <row r="872" spans="1:16" x14ac:dyDescent="0.25">
      <c r="A872" s="18">
        <v>45043</v>
      </c>
      <c r="B872" s="13">
        <v>44910</v>
      </c>
      <c r="C872" s="33">
        <v>1</v>
      </c>
      <c r="D872" s="14">
        <v>22610000</v>
      </c>
      <c r="E872" s="14">
        <v>164150</v>
      </c>
      <c r="F872" s="15">
        <v>56491</v>
      </c>
      <c r="G872" s="14">
        <v>0</v>
      </c>
      <c r="H872" s="14">
        <v>427740</v>
      </c>
      <c r="I872" s="14">
        <v>0</v>
      </c>
      <c r="J872" s="14">
        <v>0</v>
      </c>
      <c r="K872" s="14">
        <v>648381</v>
      </c>
      <c r="L872" s="14">
        <v>49206</v>
      </c>
      <c r="M872" s="14">
        <v>17000</v>
      </c>
      <c r="N872" s="14">
        <v>11950</v>
      </c>
      <c r="O872" s="14">
        <v>0</v>
      </c>
      <c r="P872" s="14">
        <v>155000</v>
      </c>
    </row>
    <row r="873" spans="1:16" x14ac:dyDescent="0.25">
      <c r="A873" s="8" t="s">
        <v>716</v>
      </c>
      <c r="B873" s="13"/>
      <c r="C873" s="33"/>
      <c r="D873" s="14"/>
      <c r="E873" s="14"/>
      <c r="F873" s="15"/>
      <c r="G873" s="14"/>
      <c r="H873" s="14"/>
      <c r="I873" s="14"/>
      <c r="J873" s="14"/>
      <c r="K873" s="14"/>
      <c r="L873" s="14"/>
      <c r="M873" s="14"/>
      <c r="N873" s="14"/>
      <c r="O873" s="14"/>
      <c r="P873" s="14"/>
    </row>
    <row r="874" spans="1:16" x14ac:dyDescent="0.25">
      <c r="A874" s="16" t="s">
        <v>258</v>
      </c>
      <c r="B874" s="13"/>
      <c r="C874" s="33"/>
      <c r="D874" s="14"/>
      <c r="E874" s="14"/>
      <c r="F874" s="15"/>
      <c r="G874" s="14"/>
      <c r="H874" s="14"/>
      <c r="I874" s="14"/>
      <c r="J874" s="14"/>
      <c r="K874" s="14"/>
      <c r="L874" s="14"/>
      <c r="M874" s="14"/>
      <c r="N874" s="14"/>
      <c r="O874" s="14"/>
      <c r="P874" s="14"/>
    </row>
    <row r="875" spans="1:16" x14ac:dyDescent="0.25">
      <c r="A875" s="18">
        <v>44460</v>
      </c>
      <c r="B875" s="13">
        <v>44427</v>
      </c>
      <c r="C875" s="33"/>
      <c r="D875" s="14">
        <v>4200000</v>
      </c>
      <c r="E875" s="14">
        <v>42375</v>
      </c>
      <c r="F875" s="15">
        <v>0</v>
      </c>
      <c r="G875" s="14">
        <v>0</v>
      </c>
      <c r="H875" s="14">
        <v>8145</v>
      </c>
      <c r="I875" s="14">
        <v>0</v>
      </c>
      <c r="J875" s="14">
        <v>0</v>
      </c>
      <c r="K875" s="14">
        <v>50520</v>
      </c>
      <c r="L875" s="14">
        <v>37375</v>
      </c>
      <c r="M875" s="14">
        <v>0</v>
      </c>
      <c r="N875" s="14">
        <v>2545</v>
      </c>
      <c r="O875" s="14">
        <v>0</v>
      </c>
      <c r="P875" s="14">
        <v>0</v>
      </c>
    </row>
    <row r="876" spans="1:16" x14ac:dyDescent="0.25">
      <c r="A876" s="8" t="s">
        <v>723</v>
      </c>
      <c r="B876" s="13"/>
      <c r="C876" s="33"/>
      <c r="D876" s="14"/>
      <c r="E876" s="14"/>
      <c r="F876" s="15"/>
      <c r="G876" s="14"/>
      <c r="H876" s="14"/>
      <c r="I876" s="14"/>
      <c r="J876" s="14"/>
      <c r="K876" s="14"/>
      <c r="L876" s="14"/>
      <c r="M876" s="14"/>
      <c r="N876" s="14"/>
      <c r="O876" s="14"/>
      <c r="P876" s="14"/>
    </row>
    <row r="877" spans="1:16" x14ac:dyDescent="0.25">
      <c r="A877" s="16" t="s">
        <v>388</v>
      </c>
      <c r="B877" s="13"/>
      <c r="C877" s="33"/>
      <c r="D877" s="14"/>
      <c r="E877" s="14"/>
      <c r="F877" s="15"/>
      <c r="G877" s="14"/>
      <c r="H877" s="14"/>
      <c r="I877" s="14"/>
      <c r="J877" s="14"/>
      <c r="K877" s="14"/>
      <c r="L877" s="14"/>
      <c r="M877" s="14"/>
      <c r="N877" s="14"/>
      <c r="O877" s="14"/>
      <c r="P877" s="14"/>
    </row>
    <row r="878" spans="1:16" x14ac:dyDescent="0.25">
      <c r="A878" s="18">
        <v>44468</v>
      </c>
      <c r="B878" s="13">
        <v>44455</v>
      </c>
      <c r="C878" s="33"/>
      <c r="D878" s="14">
        <v>65000000</v>
      </c>
      <c r="E878" s="14">
        <v>60000</v>
      </c>
      <c r="F878" s="15">
        <v>0</v>
      </c>
      <c r="G878" s="14">
        <v>0</v>
      </c>
      <c r="H878" s="14">
        <v>55000</v>
      </c>
      <c r="I878" s="14">
        <v>0</v>
      </c>
      <c r="J878" s="14">
        <v>20000</v>
      </c>
      <c r="K878" s="14">
        <v>135000</v>
      </c>
      <c r="L878" s="14">
        <v>60000</v>
      </c>
      <c r="M878" s="14">
        <v>0</v>
      </c>
      <c r="N878" s="14">
        <v>0</v>
      </c>
      <c r="O878" s="14">
        <v>0</v>
      </c>
      <c r="P878" s="14">
        <v>55000</v>
      </c>
    </row>
    <row r="879" spans="1:16" x14ac:dyDescent="0.25">
      <c r="A879" s="16" t="s">
        <v>585</v>
      </c>
      <c r="B879" s="13"/>
      <c r="C879" s="33"/>
      <c r="D879" s="14"/>
      <c r="E879" s="14"/>
      <c r="F879" s="15"/>
      <c r="G879" s="14"/>
      <c r="H879" s="14"/>
      <c r="I879" s="14"/>
      <c r="J879" s="14"/>
      <c r="K879" s="14"/>
      <c r="L879" s="14"/>
      <c r="M879" s="14"/>
      <c r="N879" s="14"/>
      <c r="O879" s="14"/>
      <c r="P879" s="14"/>
    </row>
    <row r="880" spans="1:16" x14ac:dyDescent="0.25">
      <c r="A880" s="18">
        <v>44803</v>
      </c>
      <c r="B880" s="13">
        <v>44614</v>
      </c>
      <c r="C880" s="33"/>
      <c r="D880" s="14">
        <v>30615947</v>
      </c>
      <c r="E880" s="14">
        <v>406797</v>
      </c>
      <c r="F880" s="15">
        <v>0</v>
      </c>
      <c r="G880" s="14">
        <v>0</v>
      </c>
      <c r="H880" s="14">
        <v>47862</v>
      </c>
      <c r="I880" s="14">
        <v>4386445</v>
      </c>
      <c r="J880" s="14">
        <v>0</v>
      </c>
      <c r="K880" s="14">
        <v>4841104</v>
      </c>
      <c r="L880" s="14">
        <v>0</v>
      </c>
      <c r="M880" s="14">
        <v>0</v>
      </c>
      <c r="N880" s="14">
        <v>15552</v>
      </c>
      <c r="O880" s="14">
        <v>0</v>
      </c>
      <c r="P880" s="14">
        <v>0</v>
      </c>
    </row>
    <row r="881" spans="1:16" x14ac:dyDescent="0.25">
      <c r="A881" s="16" t="s">
        <v>574</v>
      </c>
      <c r="B881" s="13"/>
      <c r="C881" s="33"/>
      <c r="D881" s="14"/>
      <c r="E881" s="14"/>
      <c r="F881" s="15"/>
      <c r="G881" s="14"/>
      <c r="H881" s="14"/>
      <c r="I881" s="14"/>
      <c r="J881" s="14"/>
      <c r="K881" s="14"/>
      <c r="L881" s="14"/>
      <c r="M881" s="14"/>
      <c r="N881" s="14"/>
      <c r="O881" s="14"/>
      <c r="P881" s="14"/>
    </row>
    <row r="882" spans="1:16" x14ac:dyDescent="0.25">
      <c r="A882" s="18">
        <v>44838</v>
      </c>
      <c r="B882" s="13">
        <v>44791</v>
      </c>
      <c r="C882" s="33"/>
      <c r="D882" s="14">
        <v>75000000</v>
      </c>
      <c r="E882" s="14">
        <v>60000</v>
      </c>
      <c r="F882" s="15">
        <v>0</v>
      </c>
      <c r="G882" s="14">
        <v>0</v>
      </c>
      <c r="H882" s="14">
        <v>66000</v>
      </c>
      <c r="I882" s="14">
        <v>0</v>
      </c>
      <c r="J882" s="14">
        <v>8000</v>
      </c>
      <c r="K882" s="14">
        <v>134000</v>
      </c>
      <c r="L882" s="14">
        <v>60000</v>
      </c>
      <c r="M882" s="14">
        <v>0</v>
      </c>
      <c r="N882" s="14">
        <v>0</v>
      </c>
      <c r="O882" s="14">
        <v>0</v>
      </c>
      <c r="P882" s="14">
        <v>66000</v>
      </c>
    </row>
    <row r="883" spans="1:16" x14ac:dyDescent="0.25">
      <c r="A883" s="8" t="s">
        <v>299</v>
      </c>
      <c r="B883" s="13"/>
      <c r="C883" s="33"/>
      <c r="D883" s="14"/>
      <c r="E883" s="14"/>
      <c r="F883" s="15"/>
      <c r="G883" s="14"/>
      <c r="H883" s="14"/>
      <c r="I883" s="14"/>
      <c r="J883" s="14"/>
      <c r="K883" s="14"/>
      <c r="L883" s="14"/>
      <c r="M883" s="14"/>
      <c r="N883" s="14"/>
      <c r="O883" s="14"/>
      <c r="P883" s="14"/>
    </row>
    <row r="884" spans="1:16" x14ac:dyDescent="0.25">
      <c r="A884" s="16" t="s">
        <v>316</v>
      </c>
      <c r="B884" s="13"/>
      <c r="C884" s="33"/>
      <c r="D884" s="14"/>
      <c r="E884" s="14"/>
      <c r="F884" s="15"/>
      <c r="G884" s="14"/>
      <c r="H884" s="14"/>
      <c r="I884" s="14"/>
      <c r="J884" s="14"/>
      <c r="K884" s="14"/>
      <c r="L884" s="14"/>
      <c r="M884" s="14"/>
      <c r="N884" s="14"/>
      <c r="O884" s="14"/>
      <c r="P884" s="14"/>
    </row>
    <row r="885" spans="1:16" x14ac:dyDescent="0.25">
      <c r="A885" s="18">
        <v>44455</v>
      </c>
      <c r="B885" s="13">
        <v>43727</v>
      </c>
      <c r="C885" s="33"/>
      <c r="D885" s="14">
        <v>300000000</v>
      </c>
      <c r="E885" s="14">
        <v>208620</v>
      </c>
      <c r="F885" s="15">
        <v>0</v>
      </c>
      <c r="G885" s="14">
        <v>0</v>
      </c>
      <c r="H885" s="14">
        <v>599219</v>
      </c>
      <c r="I885" s="14">
        <v>0</v>
      </c>
      <c r="J885" s="14">
        <v>0</v>
      </c>
      <c r="K885" s="14">
        <v>807839</v>
      </c>
      <c r="L885" s="14">
        <v>121103</v>
      </c>
      <c r="M885" s="14">
        <v>0</v>
      </c>
      <c r="N885" s="14">
        <v>111775</v>
      </c>
      <c r="O885" s="14">
        <v>0</v>
      </c>
      <c r="P885" s="14">
        <v>178620</v>
      </c>
    </row>
    <row r="886" spans="1:16" x14ac:dyDescent="0.25">
      <c r="A886" s="16" t="s">
        <v>267</v>
      </c>
      <c r="B886" s="13"/>
      <c r="C886" s="33"/>
      <c r="D886" s="14"/>
      <c r="E886" s="14"/>
      <c r="F886" s="15"/>
      <c r="G886" s="14"/>
      <c r="H886" s="14"/>
      <c r="I886" s="14"/>
      <c r="J886" s="14"/>
      <c r="K886" s="14"/>
      <c r="L886" s="14"/>
      <c r="M886" s="14"/>
      <c r="N886" s="14"/>
      <c r="O886" s="14"/>
      <c r="P886" s="14"/>
    </row>
    <row r="887" spans="1:16" x14ac:dyDescent="0.25">
      <c r="A887" s="18">
        <v>44495</v>
      </c>
      <c r="B887" s="13">
        <v>44364</v>
      </c>
      <c r="C887" s="33"/>
      <c r="D887" s="14">
        <v>120735000</v>
      </c>
      <c r="E887" s="14">
        <v>159951</v>
      </c>
      <c r="F887" s="15">
        <v>219771</v>
      </c>
      <c r="G887" s="14">
        <v>0</v>
      </c>
      <c r="H887" s="14">
        <v>195084</v>
      </c>
      <c r="I887" s="14">
        <v>0</v>
      </c>
      <c r="J887" s="14">
        <v>0</v>
      </c>
      <c r="K887" s="14">
        <v>574806</v>
      </c>
      <c r="L887" s="14">
        <v>92193</v>
      </c>
      <c r="M887" s="14">
        <v>20000</v>
      </c>
      <c r="N887" s="14">
        <v>49032</v>
      </c>
      <c r="O887" s="14">
        <v>0</v>
      </c>
      <c r="P887" s="14">
        <v>0</v>
      </c>
    </row>
    <row r="888" spans="1:16" x14ac:dyDescent="0.25">
      <c r="A888" s="16" t="s">
        <v>762</v>
      </c>
      <c r="B888" s="13"/>
      <c r="C888" s="33"/>
      <c r="D888" s="14"/>
      <c r="E888" s="14"/>
      <c r="F888" s="15"/>
      <c r="G888" s="14"/>
      <c r="H888" s="14"/>
      <c r="I888" s="14"/>
      <c r="J888" s="14"/>
      <c r="K888" s="14"/>
      <c r="L888" s="14"/>
      <c r="M888" s="14"/>
      <c r="N888" s="14"/>
      <c r="O888" s="14"/>
      <c r="P888" s="14"/>
    </row>
    <row r="889" spans="1:16" x14ac:dyDescent="0.25">
      <c r="A889" s="18">
        <v>44896</v>
      </c>
      <c r="B889" s="13">
        <v>44791</v>
      </c>
      <c r="C889" s="33"/>
      <c r="D889" s="14">
        <v>106670000</v>
      </c>
      <c r="E889" s="14">
        <v>167903</v>
      </c>
      <c r="F889" s="15">
        <v>149773</v>
      </c>
      <c r="G889" s="14">
        <v>0</v>
      </c>
      <c r="H889" s="14">
        <v>379962</v>
      </c>
      <c r="I889" s="14">
        <v>0</v>
      </c>
      <c r="J889" s="14">
        <v>0</v>
      </c>
      <c r="K889" s="14">
        <v>697638</v>
      </c>
      <c r="L889" s="14">
        <v>84337</v>
      </c>
      <c r="M889" s="14">
        <v>149773</v>
      </c>
      <c r="N889" s="14">
        <v>44110</v>
      </c>
      <c r="O889" s="14">
        <v>0</v>
      </c>
      <c r="P889" s="14">
        <v>130903</v>
      </c>
    </row>
    <row r="890" spans="1:16" x14ac:dyDescent="0.25">
      <c r="A890" s="16" t="s">
        <v>797</v>
      </c>
      <c r="B890" s="13"/>
      <c r="C890" s="33"/>
      <c r="D890" s="14"/>
      <c r="E890" s="14"/>
      <c r="F890" s="15"/>
      <c r="G890" s="14"/>
      <c r="H890" s="14"/>
      <c r="I890" s="14"/>
      <c r="J890" s="14"/>
      <c r="K890" s="14"/>
      <c r="L890" s="14"/>
      <c r="M890" s="14"/>
      <c r="N890" s="14"/>
      <c r="O890" s="14"/>
      <c r="P890" s="14"/>
    </row>
    <row r="891" spans="1:16" x14ac:dyDescent="0.25">
      <c r="A891" s="18">
        <v>44902</v>
      </c>
      <c r="B891" s="13">
        <v>44854</v>
      </c>
      <c r="C891" s="33"/>
      <c r="D891" s="14">
        <v>45000000</v>
      </c>
      <c r="E891" s="14">
        <v>101151</v>
      </c>
      <c r="F891" s="15">
        <v>0</v>
      </c>
      <c r="G891" s="14">
        <v>0</v>
      </c>
      <c r="H891" s="14">
        <v>104575</v>
      </c>
      <c r="I891" s="14">
        <v>0</v>
      </c>
      <c r="J891" s="14">
        <v>0</v>
      </c>
      <c r="K891" s="14">
        <v>205726</v>
      </c>
      <c r="L891" s="14">
        <v>81151</v>
      </c>
      <c r="M891" s="14">
        <v>0</v>
      </c>
      <c r="N891" s="14">
        <v>22025</v>
      </c>
      <c r="O891" s="14">
        <v>0</v>
      </c>
      <c r="P891" s="14">
        <v>79650</v>
      </c>
    </row>
    <row r="892" spans="1:16" x14ac:dyDescent="0.25">
      <c r="A892" s="8" t="s">
        <v>493</v>
      </c>
      <c r="B892" s="13"/>
      <c r="C892" s="33"/>
      <c r="D892" s="14"/>
      <c r="E892" s="14"/>
      <c r="F892" s="15"/>
      <c r="G892" s="14"/>
      <c r="H892" s="14"/>
      <c r="I892" s="14"/>
      <c r="J892" s="14"/>
      <c r="K892" s="14"/>
      <c r="L892" s="14"/>
      <c r="M892" s="14"/>
      <c r="N892" s="14"/>
      <c r="O892" s="14"/>
      <c r="P892" s="14"/>
    </row>
    <row r="893" spans="1:16" x14ac:dyDescent="0.25">
      <c r="A893" s="16" t="s">
        <v>492</v>
      </c>
      <c r="B893" s="13"/>
      <c r="C893" s="33"/>
      <c r="D893" s="14"/>
      <c r="E893" s="14"/>
      <c r="F893" s="15"/>
      <c r="G893" s="14"/>
      <c r="H893" s="14"/>
      <c r="I893" s="14"/>
      <c r="J893" s="14"/>
      <c r="K893" s="14"/>
      <c r="L893" s="14"/>
      <c r="M893" s="14"/>
      <c r="N893" s="14"/>
      <c r="O893" s="14"/>
      <c r="P893" s="14"/>
    </row>
    <row r="894" spans="1:16" x14ac:dyDescent="0.25">
      <c r="A894" s="18">
        <v>44734</v>
      </c>
      <c r="B894" s="13">
        <v>44823</v>
      </c>
      <c r="C894" s="33"/>
      <c r="D894" s="14">
        <v>11110000</v>
      </c>
      <c r="E894" s="14">
        <v>147435</v>
      </c>
      <c r="F894" s="15">
        <v>0</v>
      </c>
      <c r="G894" s="14">
        <v>0</v>
      </c>
      <c r="H894" s="14">
        <v>114875</v>
      </c>
      <c r="I894" s="14">
        <v>0</v>
      </c>
      <c r="J894" s="14">
        <v>0</v>
      </c>
      <c r="K894" s="14">
        <v>262310</v>
      </c>
      <c r="L894" s="14">
        <v>69200</v>
      </c>
      <c r="M894" s="14">
        <v>0</v>
      </c>
      <c r="N894" s="14">
        <v>12105</v>
      </c>
      <c r="O894" s="14">
        <v>0</v>
      </c>
      <c r="P894" s="14">
        <v>100270</v>
      </c>
    </row>
    <row r="895" spans="1:16" x14ac:dyDescent="0.25">
      <c r="A895" s="8" t="s">
        <v>247</v>
      </c>
      <c r="B895" s="13"/>
      <c r="C895" s="33"/>
      <c r="D895" s="14"/>
      <c r="E895" s="14"/>
      <c r="F895" s="15"/>
      <c r="G895" s="14"/>
      <c r="H895" s="14"/>
      <c r="I895" s="14"/>
      <c r="J895" s="14"/>
      <c r="K895" s="14"/>
      <c r="L895" s="14"/>
      <c r="M895" s="14"/>
      <c r="N895" s="14"/>
      <c r="O895" s="14"/>
      <c r="P895" s="14"/>
    </row>
    <row r="896" spans="1:16" x14ac:dyDescent="0.25">
      <c r="A896" s="16" t="s">
        <v>129</v>
      </c>
      <c r="B896" s="13"/>
      <c r="C896" s="33"/>
      <c r="D896" s="14"/>
      <c r="E896" s="14"/>
      <c r="F896" s="15"/>
      <c r="G896" s="14"/>
      <c r="H896" s="14"/>
      <c r="I896" s="14"/>
      <c r="J896" s="14"/>
      <c r="K896" s="14"/>
      <c r="L896" s="14"/>
      <c r="M896" s="14"/>
      <c r="N896" s="14"/>
      <c r="O896" s="14"/>
      <c r="P896" s="14"/>
    </row>
    <row r="897" spans="1:16" x14ac:dyDescent="0.25">
      <c r="A897" s="18">
        <v>44545</v>
      </c>
      <c r="B897" s="13">
        <v>44490</v>
      </c>
      <c r="C897" s="33"/>
      <c r="D897" s="14">
        <v>33860000</v>
      </c>
      <c r="E897" s="14">
        <v>108795</v>
      </c>
      <c r="F897" s="15">
        <v>182891</v>
      </c>
      <c r="G897" s="14">
        <v>0</v>
      </c>
      <c r="H897" s="14">
        <v>117644</v>
      </c>
      <c r="I897" s="14">
        <v>0</v>
      </c>
      <c r="J897" s="14">
        <v>0</v>
      </c>
      <c r="K897" s="14">
        <v>409330</v>
      </c>
      <c r="L897" s="14">
        <v>51342</v>
      </c>
      <c r="M897" s="14">
        <v>0</v>
      </c>
      <c r="N897" s="14">
        <v>17012</v>
      </c>
      <c r="O897" s="14">
        <v>0</v>
      </c>
      <c r="P897" s="14">
        <v>47342</v>
      </c>
    </row>
    <row r="898" spans="1:16" x14ac:dyDescent="0.25">
      <c r="A898" s="8" t="s">
        <v>593</v>
      </c>
      <c r="B898" s="13"/>
      <c r="C898" s="33"/>
      <c r="D898" s="14"/>
      <c r="E898" s="14"/>
      <c r="F898" s="15"/>
      <c r="G898" s="14"/>
      <c r="H898" s="14"/>
      <c r="I898" s="14"/>
      <c r="J898" s="14"/>
      <c r="K898" s="14"/>
      <c r="L898" s="14"/>
      <c r="M898" s="14"/>
      <c r="N898" s="14"/>
      <c r="O898" s="14"/>
      <c r="P898" s="14"/>
    </row>
    <row r="899" spans="1:16" x14ac:dyDescent="0.25">
      <c r="A899" s="16" t="s">
        <v>216</v>
      </c>
      <c r="B899" s="13"/>
      <c r="C899" s="33"/>
      <c r="D899" s="14"/>
      <c r="E899" s="14"/>
      <c r="F899" s="15"/>
      <c r="G899" s="14"/>
      <c r="H899" s="14"/>
      <c r="I899" s="14"/>
      <c r="J899" s="14"/>
      <c r="K899" s="14"/>
      <c r="L899" s="14"/>
      <c r="M899" s="14"/>
      <c r="N899" s="14"/>
      <c r="O899" s="14"/>
      <c r="P899" s="14"/>
    </row>
    <row r="900" spans="1:16" x14ac:dyDescent="0.25">
      <c r="A900" s="18">
        <v>44519</v>
      </c>
      <c r="B900" s="13">
        <v>44455</v>
      </c>
      <c r="C900" s="33"/>
      <c r="D900" s="14">
        <v>6500000</v>
      </c>
      <c r="E900" s="14">
        <v>55275</v>
      </c>
      <c r="F900" s="15">
        <v>0</v>
      </c>
      <c r="G900" s="14">
        <v>0</v>
      </c>
      <c r="H900" s="14">
        <v>52625</v>
      </c>
      <c r="I900" s="14">
        <v>0</v>
      </c>
      <c r="J900" s="14">
        <v>0</v>
      </c>
      <c r="K900" s="14">
        <v>107900</v>
      </c>
      <c r="L900" s="14">
        <v>30654</v>
      </c>
      <c r="M900" s="14">
        <v>0</v>
      </c>
      <c r="N900" s="14">
        <v>3850</v>
      </c>
      <c r="O900" s="14">
        <v>0</v>
      </c>
      <c r="P900" s="14">
        <v>42775</v>
      </c>
    </row>
    <row r="901" spans="1:16" x14ac:dyDescent="0.25">
      <c r="A901" s="8" t="s">
        <v>1206</v>
      </c>
      <c r="B901" s="13"/>
      <c r="C901" s="33"/>
      <c r="D901" s="14"/>
      <c r="E901" s="14"/>
      <c r="F901" s="15"/>
      <c r="G901" s="14"/>
      <c r="H901" s="14"/>
      <c r="I901" s="14"/>
      <c r="J901" s="14"/>
      <c r="K901" s="14"/>
      <c r="L901" s="14"/>
      <c r="M901" s="14"/>
      <c r="N901" s="14"/>
      <c r="O901" s="14"/>
      <c r="P901" s="14"/>
    </row>
    <row r="902" spans="1:16" x14ac:dyDescent="0.25">
      <c r="A902" s="16" t="s">
        <v>1142</v>
      </c>
      <c r="B902" s="13"/>
      <c r="C902" s="33"/>
      <c r="D902" s="14"/>
      <c r="E902" s="14"/>
      <c r="F902" s="15"/>
      <c r="G902" s="14"/>
      <c r="H902" s="14"/>
      <c r="I902" s="14"/>
      <c r="J902" s="14"/>
      <c r="K902" s="14"/>
      <c r="L902" s="14"/>
      <c r="M902" s="14"/>
      <c r="N902" s="14"/>
      <c r="O902" s="14"/>
      <c r="P902" s="14"/>
    </row>
    <row r="903" spans="1:16" x14ac:dyDescent="0.25">
      <c r="A903" s="18">
        <v>45280</v>
      </c>
      <c r="B903" s="13">
        <v>45190</v>
      </c>
      <c r="C903" s="33"/>
      <c r="D903" s="14">
        <v>31525000</v>
      </c>
      <c r="E903" s="14">
        <v>79544</v>
      </c>
      <c r="F903" s="15">
        <v>0</v>
      </c>
      <c r="G903" s="14">
        <v>0</v>
      </c>
      <c r="H903" s="14">
        <v>87505</v>
      </c>
      <c r="I903" s="14">
        <v>0</v>
      </c>
      <c r="J903" s="14">
        <v>0</v>
      </c>
      <c r="K903" s="14">
        <v>167049</v>
      </c>
      <c r="L903" s="14">
        <v>72043</v>
      </c>
      <c r="M903" s="14">
        <v>0</v>
      </c>
      <c r="N903" s="14">
        <v>15961</v>
      </c>
      <c r="O903" s="14">
        <v>0</v>
      </c>
      <c r="P903" s="14">
        <v>69544</v>
      </c>
    </row>
    <row r="904" spans="1:16" x14ac:dyDescent="0.25">
      <c r="A904" s="8" t="s">
        <v>253</v>
      </c>
      <c r="B904" s="13"/>
      <c r="C904" s="33"/>
      <c r="D904" s="14"/>
      <c r="E904" s="14"/>
      <c r="F904" s="15"/>
      <c r="G904" s="14"/>
      <c r="H904" s="14"/>
      <c r="I904" s="14"/>
      <c r="J904" s="14"/>
      <c r="K904" s="14"/>
      <c r="L904" s="14"/>
      <c r="M904" s="14"/>
      <c r="N904" s="14"/>
      <c r="O904" s="14"/>
      <c r="P904" s="14"/>
    </row>
    <row r="905" spans="1:16" x14ac:dyDescent="0.25">
      <c r="A905" s="16" t="s">
        <v>215</v>
      </c>
      <c r="B905" s="13"/>
      <c r="C905" s="33"/>
      <c r="D905" s="14"/>
      <c r="E905" s="14"/>
      <c r="F905" s="15"/>
      <c r="G905" s="14"/>
      <c r="H905" s="14"/>
      <c r="I905" s="14"/>
      <c r="J905" s="14"/>
      <c r="K905" s="14"/>
      <c r="L905" s="14"/>
      <c r="M905" s="14"/>
      <c r="N905" s="14"/>
      <c r="O905" s="14"/>
      <c r="P905" s="14"/>
    </row>
    <row r="906" spans="1:16" x14ac:dyDescent="0.25">
      <c r="A906" s="18">
        <v>44510</v>
      </c>
      <c r="B906" s="13">
        <v>44427</v>
      </c>
      <c r="C906" s="33"/>
      <c r="D906" s="14">
        <v>275000000</v>
      </c>
      <c r="E906" s="14">
        <v>442150</v>
      </c>
      <c r="F906" s="15">
        <v>350000</v>
      </c>
      <c r="G906" s="14">
        <v>0</v>
      </c>
      <c r="H906" s="14">
        <v>562675</v>
      </c>
      <c r="I906" s="14">
        <v>0</v>
      </c>
      <c r="J906" s="14">
        <v>0</v>
      </c>
      <c r="K906" s="14">
        <v>1354825</v>
      </c>
      <c r="L906" s="14">
        <v>163897</v>
      </c>
      <c r="M906" s="14">
        <v>0</v>
      </c>
      <c r="N906" s="14">
        <v>103025</v>
      </c>
      <c r="O906" s="14">
        <v>0</v>
      </c>
      <c r="P906" s="14">
        <v>252150</v>
      </c>
    </row>
    <row r="907" spans="1:16" x14ac:dyDescent="0.25">
      <c r="A907" s="8" t="s">
        <v>1059</v>
      </c>
      <c r="B907" s="13"/>
      <c r="C907" s="33"/>
      <c r="D907" s="14"/>
      <c r="E907" s="14"/>
      <c r="F907" s="15"/>
      <c r="G907" s="14"/>
      <c r="H907" s="14"/>
      <c r="I907" s="14"/>
      <c r="J907" s="14"/>
      <c r="K907" s="14"/>
      <c r="L907" s="14"/>
      <c r="M907" s="14"/>
      <c r="N907" s="14"/>
      <c r="O907" s="14"/>
      <c r="P907" s="14"/>
    </row>
    <row r="908" spans="1:16" x14ac:dyDescent="0.25">
      <c r="A908" s="16" t="s">
        <v>984</v>
      </c>
      <c r="B908" s="13"/>
      <c r="C908" s="33"/>
      <c r="D908" s="14"/>
      <c r="E908" s="14"/>
      <c r="F908" s="15"/>
      <c r="G908" s="14"/>
      <c r="H908" s="14"/>
      <c r="I908" s="14"/>
      <c r="J908" s="14"/>
      <c r="K908" s="14"/>
      <c r="L908" s="14"/>
      <c r="M908" s="14"/>
      <c r="N908" s="14"/>
      <c r="O908" s="14"/>
      <c r="P908" s="14"/>
    </row>
    <row r="909" spans="1:16" x14ac:dyDescent="0.25">
      <c r="A909" s="18">
        <v>44986</v>
      </c>
      <c r="B909" s="13">
        <v>44456</v>
      </c>
      <c r="C909" s="33"/>
      <c r="D909" s="14">
        <v>20000000</v>
      </c>
      <c r="E909" s="14">
        <v>84456</v>
      </c>
      <c r="F909" s="15">
        <v>140000</v>
      </c>
      <c r="G909" s="14">
        <v>0</v>
      </c>
      <c r="H909" s="14">
        <v>79880</v>
      </c>
      <c r="I909" s="14">
        <v>0</v>
      </c>
      <c r="J909" s="14">
        <v>0</v>
      </c>
      <c r="K909" s="14">
        <v>304336</v>
      </c>
      <c r="L909" s="14">
        <v>63900</v>
      </c>
      <c r="M909" s="14">
        <v>0</v>
      </c>
      <c r="N909" s="14">
        <v>10775</v>
      </c>
      <c r="O909" s="14">
        <v>0</v>
      </c>
      <c r="P909" s="14">
        <v>40000</v>
      </c>
    </row>
    <row r="910" spans="1:16" x14ac:dyDescent="0.25">
      <c r="A910" s="8" t="s">
        <v>529</v>
      </c>
      <c r="B910" s="13"/>
      <c r="C910" s="33"/>
      <c r="D910" s="14"/>
      <c r="E910" s="14"/>
      <c r="F910" s="15"/>
      <c r="G910" s="14"/>
      <c r="H910" s="14"/>
      <c r="I910" s="14"/>
      <c r="J910" s="14"/>
      <c r="K910" s="14"/>
      <c r="L910" s="14"/>
      <c r="M910" s="14"/>
      <c r="N910" s="14"/>
      <c r="O910" s="14"/>
      <c r="P910" s="14"/>
    </row>
    <row r="911" spans="1:16" x14ac:dyDescent="0.25">
      <c r="A911" s="16" t="s">
        <v>520</v>
      </c>
      <c r="B911" s="13"/>
      <c r="C911" s="33"/>
      <c r="D911" s="14"/>
      <c r="E911" s="14"/>
      <c r="F911" s="15"/>
      <c r="G911" s="14"/>
      <c r="H911" s="14"/>
      <c r="I911" s="14"/>
      <c r="J911" s="14"/>
      <c r="K911" s="14"/>
      <c r="L911" s="14"/>
      <c r="M911" s="14"/>
      <c r="N911" s="14"/>
      <c r="O911" s="14"/>
      <c r="P911" s="14"/>
    </row>
    <row r="912" spans="1:16" x14ac:dyDescent="0.25">
      <c r="A912" s="18">
        <v>44761</v>
      </c>
      <c r="B912" s="13">
        <v>44427</v>
      </c>
      <c r="C912" s="33"/>
      <c r="D912" s="14">
        <v>17000000</v>
      </c>
      <c r="E912" s="14">
        <v>87380</v>
      </c>
      <c r="F912" s="15">
        <v>127500</v>
      </c>
      <c r="G912" s="14">
        <v>39248</v>
      </c>
      <c r="H912" s="14">
        <v>53311</v>
      </c>
      <c r="I912" s="14">
        <v>0</v>
      </c>
      <c r="J912" s="14">
        <v>0</v>
      </c>
      <c r="K912" s="14">
        <v>307439</v>
      </c>
      <c r="L912" s="14">
        <v>59880</v>
      </c>
      <c r="M912" s="14">
        <v>7500</v>
      </c>
      <c r="N912" s="14">
        <v>9275</v>
      </c>
      <c r="O912" s="14">
        <v>0</v>
      </c>
      <c r="P912" s="14">
        <v>17000</v>
      </c>
    </row>
    <row r="913" spans="1:16" x14ac:dyDescent="0.25">
      <c r="A913" s="8" t="s">
        <v>925</v>
      </c>
      <c r="B913" s="13"/>
      <c r="C913" s="33"/>
      <c r="D913" s="14"/>
      <c r="E913" s="14"/>
      <c r="F913" s="15"/>
      <c r="G913" s="14"/>
      <c r="H913" s="14"/>
      <c r="I913" s="14"/>
      <c r="J913" s="14"/>
      <c r="K913" s="14"/>
      <c r="L913" s="14"/>
      <c r="M913" s="14"/>
      <c r="N913" s="14"/>
      <c r="O913" s="14"/>
      <c r="P913" s="14"/>
    </row>
    <row r="914" spans="1:16" x14ac:dyDescent="0.25">
      <c r="A914" s="16" t="s">
        <v>765</v>
      </c>
      <c r="B914" s="13"/>
      <c r="C914" s="33"/>
      <c r="D914" s="14"/>
      <c r="E914" s="14"/>
      <c r="F914" s="15"/>
      <c r="G914" s="14"/>
      <c r="H914" s="14"/>
      <c r="I914" s="14"/>
      <c r="J914" s="14"/>
      <c r="K914" s="14"/>
      <c r="L914" s="14"/>
      <c r="M914" s="14"/>
      <c r="N914" s="14"/>
      <c r="O914" s="14"/>
      <c r="P914" s="14"/>
    </row>
    <row r="915" spans="1:16" x14ac:dyDescent="0.25">
      <c r="A915" s="18">
        <v>44915</v>
      </c>
      <c r="B915" s="13">
        <v>44854</v>
      </c>
      <c r="C915" s="33"/>
      <c r="D915" s="14">
        <v>3500000</v>
      </c>
      <c r="E915" s="14">
        <v>41775</v>
      </c>
      <c r="F915" s="15">
        <v>0</v>
      </c>
      <c r="G915" s="14">
        <v>0</v>
      </c>
      <c r="H915" s="14">
        <v>8259</v>
      </c>
      <c r="I915" s="14">
        <v>0</v>
      </c>
      <c r="J915" s="14">
        <v>0</v>
      </c>
      <c r="K915" s="14">
        <v>50034</v>
      </c>
      <c r="L915" s="14">
        <v>34275</v>
      </c>
      <c r="M915" s="14">
        <v>0</v>
      </c>
      <c r="N915" s="14">
        <v>2125</v>
      </c>
      <c r="O915" s="14">
        <v>0</v>
      </c>
      <c r="P915" s="14">
        <v>5000</v>
      </c>
    </row>
    <row r="916" spans="1:16" x14ac:dyDescent="0.25">
      <c r="A916" s="8" t="s">
        <v>589</v>
      </c>
      <c r="B916" s="13"/>
      <c r="C916" s="33"/>
      <c r="D916" s="14"/>
      <c r="E916" s="14"/>
      <c r="F916" s="15"/>
      <c r="G916" s="14"/>
      <c r="H916" s="14"/>
      <c r="I916" s="14"/>
      <c r="J916" s="14"/>
      <c r="K916" s="14"/>
      <c r="L916" s="14"/>
      <c r="M916" s="14"/>
      <c r="N916" s="14"/>
      <c r="O916" s="14"/>
      <c r="P916" s="14"/>
    </row>
    <row r="917" spans="1:16" x14ac:dyDescent="0.25">
      <c r="A917" s="8" t="s">
        <v>51</v>
      </c>
      <c r="B917" s="13"/>
      <c r="C917" s="33"/>
      <c r="D917" s="14"/>
      <c r="E917" s="14"/>
      <c r="F917" s="15"/>
      <c r="G917" s="14"/>
      <c r="H917" s="14"/>
      <c r="I917" s="14"/>
      <c r="J917" s="14"/>
      <c r="K917" s="14"/>
      <c r="L917" s="14"/>
      <c r="M917" s="14"/>
      <c r="N917" s="14"/>
      <c r="O917" s="14"/>
      <c r="P917" s="14"/>
    </row>
    <row r="918" spans="1:16" x14ac:dyDescent="0.25">
      <c r="A918" s="18">
        <v>44609</v>
      </c>
      <c r="B918" s="13">
        <v>44028</v>
      </c>
      <c r="C918" s="33">
        <v>1</v>
      </c>
      <c r="D918" s="14">
        <v>32765000</v>
      </c>
      <c r="E918" s="14">
        <v>148092</v>
      </c>
      <c r="F918" s="15">
        <v>188750</v>
      </c>
      <c r="G918" s="14">
        <v>0</v>
      </c>
      <c r="H918" s="14">
        <v>109838</v>
      </c>
      <c r="I918" s="14">
        <v>0</v>
      </c>
      <c r="J918" s="14">
        <v>0</v>
      </c>
      <c r="K918" s="14">
        <v>446680</v>
      </c>
      <c r="L918" s="14">
        <v>118092</v>
      </c>
      <c r="M918" s="14">
        <v>20000</v>
      </c>
      <c r="N918" s="14">
        <v>17838</v>
      </c>
      <c r="O918" s="14">
        <v>0</v>
      </c>
      <c r="P918" s="14">
        <v>76000</v>
      </c>
    </row>
    <row r="919" spans="1:16" x14ac:dyDescent="0.25">
      <c r="A919" s="8" t="s">
        <v>599</v>
      </c>
      <c r="B919" s="13"/>
      <c r="C919" s="33"/>
      <c r="D919" s="14"/>
      <c r="E919" s="14"/>
      <c r="F919" s="15"/>
      <c r="G919" s="14"/>
      <c r="H919" s="14"/>
      <c r="I919" s="14"/>
      <c r="J919" s="14"/>
      <c r="K919" s="14"/>
      <c r="L919" s="14"/>
      <c r="M919" s="14"/>
      <c r="N919" s="14"/>
      <c r="O919" s="14"/>
      <c r="P919" s="14"/>
    </row>
    <row r="920" spans="1:16" x14ac:dyDescent="0.25">
      <c r="A920" s="16" t="s">
        <v>503</v>
      </c>
      <c r="B920" s="13"/>
      <c r="C920" s="33"/>
      <c r="D920" s="14"/>
      <c r="E920" s="14"/>
      <c r="F920" s="15"/>
      <c r="G920" s="14"/>
      <c r="H920" s="14"/>
      <c r="I920" s="14"/>
      <c r="J920" s="14"/>
      <c r="K920" s="14"/>
      <c r="L920" s="14"/>
      <c r="M920" s="14"/>
      <c r="N920" s="14"/>
      <c r="O920" s="14"/>
      <c r="P920" s="14"/>
    </row>
    <row r="921" spans="1:16" x14ac:dyDescent="0.25">
      <c r="A921" s="18">
        <v>44770</v>
      </c>
      <c r="B921" s="13">
        <v>44427</v>
      </c>
      <c r="C921" s="33"/>
      <c r="D921" s="14">
        <v>5000000</v>
      </c>
      <c r="E921" s="14">
        <v>37949</v>
      </c>
      <c r="F921" s="15">
        <v>0</v>
      </c>
      <c r="G921" s="14">
        <v>0</v>
      </c>
      <c r="H921" s="14">
        <v>8025</v>
      </c>
      <c r="I921" s="14">
        <v>0</v>
      </c>
      <c r="J921" s="14">
        <v>0</v>
      </c>
      <c r="K921" s="14">
        <v>45974</v>
      </c>
      <c r="L921" s="14">
        <v>37949</v>
      </c>
      <c r="M921" s="14">
        <v>0</v>
      </c>
      <c r="N921" s="14">
        <v>3025</v>
      </c>
      <c r="O921" s="14">
        <v>0</v>
      </c>
      <c r="P921" s="14">
        <v>0</v>
      </c>
    </row>
    <row r="922" spans="1:16" x14ac:dyDescent="0.25">
      <c r="A922" s="8" t="s">
        <v>786</v>
      </c>
      <c r="B922" s="13"/>
      <c r="C922" s="33"/>
      <c r="D922" s="14"/>
      <c r="E922" s="14"/>
      <c r="F922" s="15"/>
      <c r="G922" s="14"/>
      <c r="H922" s="14"/>
      <c r="I922" s="14"/>
      <c r="J922" s="14"/>
      <c r="K922" s="14"/>
      <c r="L922" s="14"/>
      <c r="M922" s="14"/>
      <c r="N922" s="14"/>
      <c r="O922" s="14"/>
      <c r="P922" s="14"/>
    </row>
    <row r="923" spans="1:16" x14ac:dyDescent="0.25">
      <c r="A923" s="16" t="s">
        <v>745</v>
      </c>
      <c r="B923" s="13"/>
      <c r="C923" s="33"/>
      <c r="D923" s="14"/>
      <c r="E923" s="14"/>
      <c r="F923" s="15"/>
      <c r="G923" s="14"/>
      <c r="H923" s="14"/>
      <c r="I923" s="14"/>
      <c r="J923" s="14"/>
      <c r="K923" s="14"/>
      <c r="L923" s="14"/>
      <c r="M923" s="14"/>
      <c r="N923" s="14"/>
      <c r="O923" s="14"/>
      <c r="P923" s="14"/>
    </row>
    <row r="924" spans="1:16" x14ac:dyDescent="0.25">
      <c r="A924" s="18">
        <v>44865</v>
      </c>
      <c r="B924" s="13">
        <v>44854</v>
      </c>
      <c r="C924" s="33"/>
      <c r="D924" s="14">
        <v>3200000</v>
      </c>
      <c r="E924" s="14">
        <v>34375</v>
      </c>
      <c r="F924" s="15">
        <v>0</v>
      </c>
      <c r="G924" s="14">
        <v>0</v>
      </c>
      <c r="H924" s="14">
        <v>32800</v>
      </c>
      <c r="I924" s="14">
        <v>0</v>
      </c>
      <c r="J924" s="14">
        <v>0</v>
      </c>
      <c r="K924" s="14">
        <v>67175</v>
      </c>
      <c r="L924" s="14">
        <v>34375</v>
      </c>
      <c r="M924" s="14">
        <v>0</v>
      </c>
      <c r="N924" s="14">
        <v>4000</v>
      </c>
      <c r="O924" s="14">
        <v>0</v>
      </c>
      <c r="P924" s="14">
        <v>12800</v>
      </c>
    </row>
    <row r="925" spans="1:16" x14ac:dyDescent="0.25">
      <c r="A925" s="8" t="s">
        <v>706</v>
      </c>
      <c r="B925" s="13"/>
      <c r="C925" s="33"/>
      <c r="D925" s="14"/>
      <c r="E925" s="14"/>
      <c r="F925" s="15"/>
      <c r="G925" s="14"/>
      <c r="H925" s="14"/>
      <c r="I925" s="14"/>
      <c r="J925" s="14"/>
      <c r="K925" s="14"/>
      <c r="L925" s="14"/>
      <c r="M925" s="14"/>
      <c r="N925" s="14"/>
      <c r="O925" s="14"/>
      <c r="P925" s="14"/>
    </row>
    <row r="926" spans="1:16" x14ac:dyDescent="0.25">
      <c r="A926" s="16" t="s">
        <v>345</v>
      </c>
      <c r="B926" s="13"/>
      <c r="C926" s="33"/>
      <c r="D926" s="14"/>
      <c r="E926" s="14"/>
      <c r="F926" s="15"/>
      <c r="G926" s="14"/>
      <c r="H926" s="14"/>
      <c r="I926" s="14"/>
      <c r="J926" s="14"/>
      <c r="K926" s="14"/>
      <c r="L926" s="14"/>
      <c r="M926" s="14"/>
      <c r="N926" s="14"/>
      <c r="O926" s="14"/>
      <c r="P926" s="14"/>
    </row>
    <row r="927" spans="1:16" x14ac:dyDescent="0.25">
      <c r="A927" s="18">
        <v>44385</v>
      </c>
      <c r="B927" s="13">
        <v>44336</v>
      </c>
      <c r="C927" s="33"/>
      <c r="D927" s="14">
        <v>6000000</v>
      </c>
      <c r="E927" s="14">
        <v>22000</v>
      </c>
      <c r="F927" s="15">
        <v>0</v>
      </c>
      <c r="G927" s="14">
        <v>0</v>
      </c>
      <c r="H927" s="14">
        <v>2500</v>
      </c>
      <c r="I927" s="14">
        <v>0</v>
      </c>
      <c r="J927" s="14">
        <v>0</v>
      </c>
      <c r="K927" s="14">
        <v>24500</v>
      </c>
      <c r="L927" s="14">
        <v>22000</v>
      </c>
      <c r="M927" s="14">
        <v>0</v>
      </c>
      <c r="N927" s="14">
        <v>0</v>
      </c>
      <c r="O927" s="14">
        <v>0</v>
      </c>
      <c r="P927" s="14">
        <v>0</v>
      </c>
    </row>
    <row r="928" spans="1:16" x14ac:dyDescent="0.25">
      <c r="A928" s="16" t="s">
        <v>865</v>
      </c>
      <c r="B928" s="13"/>
      <c r="C928" s="33"/>
      <c r="D928" s="14"/>
      <c r="E928" s="14"/>
      <c r="F928" s="15"/>
      <c r="G928" s="14"/>
      <c r="H928" s="14"/>
      <c r="I928" s="14"/>
      <c r="J928" s="14"/>
      <c r="K928" s="14"/>
      <c r="L928" s="14"/>
      <c r="M928" s="14"/>
      <c r="N928" s="14"/>
      <c r="O928" s="14"/>
      <c r="P928" s="14"/>
    </row>
    <row r="929" spans="1:16" x14ac:dyDescent="0.25">
      <c r="A929" s="18">
        <v>44753</v>
      </c>
      <c r="B929" s="13">
        <v>44700</v>
      </c>
      <c r="C929" s="33"/>
      <c r="D929" s="14">
        <v>5000000</v>
      </c>
      <c r="E929" s="14">
        <v>5000</v>
      </c>
      <c r="F929" s="15">
        <v>0</v>
      </c>
      <c r="G929" s="14">
        <v>0</v>
      </c>
      <c r="H929" s="14">
        <v>4025</v>
      </c>
      <c r="I929" s="14">
        <v>0</v>
      </c>
      <c r="J929" s="14">
        <v>0</v>
      </c>
      <c r="K929" s="14">
        <v>9025</v>
      </c>
      <c r="L929" s="14">
        <v>5000</v>
      </c>
      <c r="M929" s="14">
        <v>0</v>
      </c>
      <c r="N929" s="14">
        <v>3025</v>
      </c>
      <c r="O929" s="14">
        <v>0</v>
      </c>
      <c r="P929" s="14">
        <v>0</v>
      </c>
    </row>
    <row r="930" spans="1:16" x14ac:dyDescent="0.25">
      <c r="A930" s="16" t="s">
        <v>998</v>
      </c>
      <c r="B930" s="13"/>
      <c r="C930" s="33"/>
      <c r="D930" s="14"/>
      <c r="E930" s="14"/>
      <c r="F930" s="15"/>
      <c r="G930" s="14"/>
      <c r="H930" s="14"/>
      <c r="I930" s="14"/>
      <c r="J930" s="14"/>
      <c r="K930" s="14"/>
      <c r="L930" s="14"/>
      <c r="M930" s="14"/>
      <c r="N930" s="14"/>
      <c r="O930" s="14"/>
      <c r="P930" s="14"/>
    </row>
    <row r="931" spans="1:16" x14ac:dyDescent="0.25">
      <c r="A931" s="18">
        <v>45170</v>
      </c>
      <c r="B931" s="13">
        <v>45127</v>
      </c>
      <c r="C931" s="33"/>
      <c r="D931" s="14">
        <v>16000000</v>
      </c>
      <c r="E931" s="14">
        <v>75400</v>
      </c>
      <c r="F931" s="15">
        <v>75000</v>
      </c>
      <c r="G931" s="14">
        <v>0</v>
      </c>
      <c r="H931" s="14">
        <v>10775</v>
      </c>
      <c r="I931" s="14">
        <v>0</v>
      </c>
      <c r="J931" s="14">
        <v>0</v>
      </c>
      <c r="K931" s="14">
        <v>161175</v>
      </c>
      <c r="L931" s="14">
        <v>60400</v>
      </c>
      <c r="M931" s="14">
        <v>0</v>
      </c>
      <c r="N931" s="14">
        <v>8775</v>
      </c>
      <c r="O931" s="14">
        <v>0</v>
      </c>
      <c r="P931" s="14">
        <v>0</v>
      </c>
    </row>
    <row r="932" spans="1:16" x14ac:dyDescent="0.25">
      <c r="A932" s="8" t="s">
        <v>1079</v>
      </c>
      <c r="B932" s="13"/>
      <c r="C932" s="33"/>
      <c r="D932" s="14"/>
      <c r="E932" s="14"/>
      <c r="F932" s="15"/>
      <c r="G932" s="14"/>
      <c r="H932" s="14"/>
      <c r="I932" s="14"/>
      <c r="J932" s="14"/>
      <c r="K932" s="14"/>
      <c r="L932" s="14"/>
      <c r="M932" s="14"/>
      <c r="N932" s="14"/>
      <c r="O932" s="14"/>
      <c r="P932" s="14"/>
    </row>
    <row r="933" spans="1:16" x14ac:dyDescent="0.25">
      <c r="A933" s="16" t="s">
        <v>1077</v>
      </c>
      <c r="B933" s="13"/>
      <c r="C933" s="33"/>
      <c r="D933" s="14"/>
      <c r="E933" s="14"/>
      <c r="F933" s="15"/>
      <c r="G933" s="14"/>
      <c r="H933" s="14"/>
      <c r="I933" s="14"/>
      <c r="J933" s="14"/>
      <c r="K933" s="14"/>
      <c r="L933" s="14"/>
      <c r="M933" s="14"/>
      <c r="N933" s="14"/>
      <c r="O933" s="14"/>
      <c r="P933" s="14"/>
    </row>
    <row r="934" spans="1:16" x14ac:dyDescent="0.25">
      <c r="A934" s="18">
        <v>45231</v>
      </c>
      <c r="B934" s="13">
        <v>45155</v>
      </c>
      <c r="C934" s="33"/>
      <c r="D934" s="14">
        <v>12000000</v>
      </c>
      <c r="E934" s="14">
        <v>113025</v>
      </c>
      <c r="F934" s="15">
        <v>240000</v>
      </c>
      <c r="G934" s="14">
        <v>0</v>
      </c>
      <c r="H934" s="14">
        <v>9275</v>
      </c>
      <c r="I934" s="14">
        <v>0</v>
      </c>
      <c r="J934" s="14">
        <v>0</v>
      </c>
      <c r="K934" s="14">
        <v>362300</v>
      </c>
      <c r="L934" s="14">
        <v>53025</v>
      </c>
      <c r="M934" s="14">
        <v>0</v>
      </c>
      <c r="N934" s="14">
        <v>6775</v>
      </c>
      <c r="O934" s="14">
        <v>0</v>
      </c>
      <c r="P934" s="14">
        <v>0</v>
      </c>
    </row>
    <row r="935" spans="1:16" x14ac:dyDescent="0.25">
      <c r="A935" s="8" t="s">
        <v>722</v>
      </c>
      <c r="B935" s="13"/>
      <c r="C935" s="33"/>
      <c r="D935" s="14"/>
      <c r="E935" s="14"/>
      <c r="F935" s="15"/>
      <c r="G935" s="14"/>
      <c r="H935" s="14"/>
      <c r="I935" s="14"/>
      <c r="J935" s="14"/>
      <c r="K935" s="14"/>
      <c r="L935" s="14"/>
      <c r="M935" s="14"/>
      <c r="N935" s="14"/>
      <c r="O935" s="14"/>
      <c r="P935" s="14"/>
    </row>
    <row r="936" spans="1:16" x14ac:dyDescent="0.25">
      <c r="A936" s="16" t="s">
        <v>387</v>
      </c>
      <c r="B936" s="13"/>
      <c r="C936" s="33"/>
      <c r="D936" s="14"/>
      <c r="E936" s="14"/>
      <c r="F936" s="15"/>
      <c r="G936" s="14"/>
      <c r="H936" s="14"/>
      <c r="I936" s="14"/>
      <c r="J936" s="14"/>
      <c r="K936" s="14"/>
      <c r="L936" s="14"/>
      <c r="M936" s="14"/>
      <c r="N936" s="14"/>
      <c r="O936" s="14"/>
      <c r="P936" s="14"/>
    </row>
    <row r="937" spans="1:16" x14ac:dyDescent="0.25">
      <c r="A937" s="18">
        <v>44467</v>
      </c>
      <c r="B937" s="13">
        <v>44455</v>
      </c>
      <c r="C937" s="33"/>
      <c r="D937" s="14">
        <v>2800000</v>
      </c>
      <c r="E937" s="14">
        <v>25000</v>
      </c>
      <c r="F937" s="15">
        <v>0</v>
      </c>
      <c r="G937" s="14">
        <v>0</v>
      </c>
      <c r="H937" s="14">
        <v>1500</v>
      </c>
      <c r="I937" s="14">
        <v>0</v>
      </c>
      <c r="J937" s="14">
        <v>0</v>
      </c>
      <c r="K937" s="14">
        <v>26500</v>
      </c>
      <c r="L937" s="14">
        <v>25000</v>
      </c>
      <c r="M937" s="14">
        <v>0</v>
      </c>
      <c r="N937" s="14">
        <v>0</v>
      </c>
      <c r="O937" s="14">
        <v>0</v>
      </c>
      <c r="P937" s="14">
        <v>0</v>
      </c>
    </row>
    <row r="938" spans="1:16" x14ac:dyDescent="0.25">
      <c r="A938" s="16" t="s">
        <v>533</v>
      </c>
      <c r="B938" s="13"/>
      <c r="C938" s="33"/>
      <c r="D938" s="14"/>
      <c r="E938" s="14"/>
      <c r="F938" s="15"/>
      <c r="G938" s="14"/>
      <c r="H938" s="14"/>
      <c r="I938" s="14"/>
      <c r="J938" s="14"/>
      <c r="K938" s="14"/>
      <c r="L938" s="14"/>
      <c r="M938" s="14"/>
      <c r="N938" s="14"/>
      <c r="O938" s="14"/>
      <c r="P938" s="14"/>
    </row>
    <row r="939" spans="1:16" x14ac:dyDescent="0.25">
      <c r="A939" s="18">
        <v>44804</v>
      </c>
      <c r="B939" s="13">
        <v>44762</v>
      </c>
      <c r="C939" s="33"/>
      <c r="D939" s="14">
        <v>3200000</v>
      </c>
      <c r="E939" s="14">
        <v>25000</v>
      </c>
      <c r="F939" s="15">
        <v>0</v>
      </c>
      <c r="G939" s="14">
        <v>0</v>
      </c>
      <c r="H939" s="14">
        <v>1500</v>
      </c>
      <c r="I939" s="14">
        <v>0</v>
      </c>
      <c r="J939" s="14">
        <v>0</v>
      </c>
      <c r="K939" s="14">
        <v>26500</v>
      </c>
      <c r="L939" s="14">
        <v>25000</v>
      </c>
      <c r="M939" s="14">
        <v>0</v>
      </c>
      <c r="N939" s="14">
        <v>0</v>
      </c>
      <c r="O939" s="14">
        <v>0</v>
      </c>
      <c r="P939" s="14">
        <v>0</v>
      </c>
    </row>
    <row r="940" spans="1:16" x14ac:dyDescent="0.25">
      <c r="A940" s="16" t="s">
        <v>1001</v>
      </c>
      <c r="B940" s="13"/>
      <c r="C940" s="33"/>
      <c r="D940" s="14"/>
      <c r="E940" s="14"/>
      <c r="F940" s="15"/>
      <c r="G940" s="14"/>
      <c r="H940" s="14"/>
      <c r="I940" s="14"/>
      <c r="J940" s="14"/>
      <c r="K940" s="14"/>
      <c r="L940" s="14"/>
      <c r="M940" s="14"/>
      <c r="N940" s="14"/>
      <c r="O940" s="14"/>
      <c r="P940" s="14"/>
    </row>
    <row r="941" spans="1:16" x14ac:dyDescent="0.25">
      <c r="A941" s="18">
        <v>45175</v>
      </c>
      <c r="B941" s="13">
        <v>45155</v>
      </c>
      <c r="C941" s="33"/>
      <c r="D941" s="14">
        <v>6400000</v>
      </c>
      <c r="E941" s="14">
        <v>50000</v>
      </c>
      <c r="F941" s="15">
        <v>0</v>
      </c>
      <c r="G941" s="14">
        <v>0</v>
      </c>
      <c r="H941" s="14">
        <v>3000</v>
      </c>
      <c r="I941" s="14">
        <v>0</v>
      </c>
      <c r="J941" s="14">
        <v>0</v>
      </c>
      <c r="K941" s="14">
        <v>53000</v>
      </c>
      <c r="L941" s="14">
        <v>50000</v>
      </c>
      <c r="M941" s="14">
        <v>0</v>
      </c>
      <c r="N941" s="14">
        <v>0</v>
      </c>
      <c r="O941" s="14">
        <v>0</v>
      </c>
      <c r="P941" s="14">
        <v>0</v>
      </c>
    </row>
    <row r="942" spans="1:16" x14ac:dyDescent="0.25">
      <c r="A942" s="8" t="s">
        <v>238</v>
      </c>
      <c r="B942" s="13"/>
      <c r="C942" s="33"/>
      <c r="D942" s="14"/>
      <c r="E942" s="14"/>
      <c r="F942" s="15"/>
      <c r="G942" s="14"/>
      <c r="H942" s="14"/>
      <c r="I942" s="14"/>
      <c r="J942" s="14"/>
      <c r="K942" s="14"/>
      <c r="L942" s="14"/>
      <c r="M942" s="14"/>
      <c r="N942" s="14"/>
      <c r="O942" s="14"/>
      <c r="P942" s="14"/>
    </row>
    <row r="943" spans="1:16" x14ac:dyDescent="0.25">
      <c r="A943" s="16" t="s">
        <v>218</v>
      </c>
      <c r="B943" s="13"/>
      <c r="C943" s="33"/>
      <c r="D943" s="14"/>
      <c r="E943" s="14"/>
      <c r="F943" s="15"/>
      <c r="G943" s="14"/>
      <c r="H943" s="14"/>
      <c r="I943" s="14"/>
      <c r="J943" s="14"/>
      <c r="K943" s="14"/>
      <c r="L943" s="14"/>
      <c r="M943" s="14"/>
      <c r="N943" s="14"/>
      <c r="O943" s="14"/>
      <c r="P943" s="14"/>
    </row>
    <row r="944" spans="1:16" x14ac:dyDescent="0.25">
      <c r="A944" s="18">
        <v>44518</v>
      </c>
      <c r="B944" s="13">
        <v>44336</v>
      </c>
      <c r="C944" s="33"/>
      <c r="D944" s="14">
        <v>2000000</v>
      </c>
      <c r="E944" s="14">
        <v>49625</v>
      </c>
      <c r="F944" s="15">
        <v>35000</v>
      </c>
      <c r="G944" s="14">
        <v>0</v>
      </c>
      <c r="H944" s="14">
        <v>18225</v>
      </c>
      <c r="I944" s="14">
        <v>0</v>
      </c>
      <c r="J944" s="14">
        <v>0</v>
      </c>
      <c r="K944" s="14">
        <v>102850</v>
      </c>
      <c r="L944" s="14">
        <v>28125</v>
      </c>
      <c r="M944" s="14">
        <v>18500</v>
      </c>
      <c r="N944" s="14">
        <v>1225</v>
      </c>
      <c r="O944" s="14">
        <v>0</v>
      </c>
      <c r="P944" s="14">
        <v>8500</v>
      </c>
    </row>
    <row r="945" spans="1:16" x14ac:dyDescent="0.25">
      <c r="A945" s="8" t="s">
        <v>708</v>
      </c>
      <c r="B945" s="13"/>
      <c r="C945" s="33"/>
      <c r="D945" s="14"/>
      <c r="E945" s="14"/>
      <c r="F945" s="15"/>
      <c r="G945" s="14"/>
      <c r="H945" s="14"/>
      <c r="I945" s="14"/>
      <c r="J945" s="14"/>
      <c r="K945" s="14"/>
      <c r="L945" s="14"/>
      <c r="M945" s="14"/>
      <c r="N945" s="14"/>
      <c r="O945" s="14"/>
      <c r="P945" s="14"/>
    </row>
    <row r="946" spans="1:16" x14ac:dyDescent="0.25">
      <c r="A946" s="16" t="s">
        <v>347</v>
      </c>
      <c r="B946" s="13"/>
      <c r="C946" s="33"/>
      <c r="D946" s="14"/>
      <c r="E946" s="14"/>
      <c r="F946" s="15"/>
      <c r="G946" s="14"/>
      <c r="H946" s="14"/>
      <c r="I946" s="14"/>
      <c r="J946" s="14"/>
      <c r="K946" s="14"/>
      <c r="L946" s="14"/>
      <c r="M946" s="14"/>
      <c r="N946" s="14"/>
      <c r="O946" s="14"/>
      <c r="P946" s="14"/>
    </row>
    <row r="947" spans="1:16" x14ac:dyDescent="0.25">
      <c r="A947" s="18">
        <v>44392</v>
      </c>
      <c r="B947" s="13">
        <v>44336</v>
      </c>
      <c r="C947" s="33"/>
      <c r="D947" s="14">
        <v>2500000</v>
      </c>
      <c r="E947" s="14">
        <v>41375</v>
      </c>
      <c r="F947" s="15">
        <v>20000</v>
      </c>
      <c r="G947" s="14">
        <v>0</v>
      </c>
      <c r="H947" s="14">
        <v>15536</v>
      </c>
      <c r="I947" s="14">
        <v>0</v>
      </c>
      <c r="J947" s="14">
        <v>0</v>
      </c>
      <c r="K947" s="14">
        <v>76911</v>
      </c>
      <c r="L947" s="14">
        <v>31375</v>
      </c>
      <c r="M947" s="14">
        <v>10000</v>
      </c>
      <c r="N947" s="14">
        <v>1525</v>
      </c>
      <c r="O947" s="14">
        <v>0</v>
      </c>
      <c r="P947" s="14">
        <v>10000</v>
      </c>
    </row>
    <row r="948" spans="1:16" x14ac:dyDescent="0.25">
      <c r="A948" s="8" t="s">
        <v>1207</v>
      </c>
      <c r="B948" s="13"/>
      <c r="C948" s="33"/>
      <c r="D948" s="14"/>
      <c r="E948" s="14"/>
      <c r="F948" s="15"/>
      <c r="G948" s="14"/>
      <c r="H948" s="14"/>
      <c r="I948" s="14"/>
      <c r="J948" s="14"/>
      <c r="K948" s="14"/>
      <c r="L948" s="14"/>
      <c r="M948" s="14"/>
      <c r="N948" s="14"/>
      <c r="O948" s="14"/>
      <c r="P948" s="14"/>
    </row>
    <row r="949" spans="1:16" x14ac:dyDescent="0.25">
      <c r="A949" s="16" t="s">
        <v>1166</v>
      </c>
      <c r="B949" s="13"/>
      <c r="C949" s="33"/>
      <c r="D949" s="14"/>
      <c r="E949" s="14"/>
      <c r="F949" s="15"/>
      <c r="G949" s="14"/>
      <c r="H949" s="14"/>
      <c r="I949" s="14"/>
      <c r="J949" s="14"/>
      <c r="K949" s="14"/>
      <c r="L949" s="14"/>
      <c r="M949" s="14"/>
      <c r="N949" s="14"/>
      <c r="O949" s="14"/>
      <c r="P949" s="14"/>
    </row>
    <row r="950" spans="1:16" x14ac:dyDescent="0.25">
      <c r="A950" s="18">
        <v>45342</v>
      </c>
      <c r="B950" s="13">
        <v>45036</v>
      </c>
      <c r="C950" s="33"/>
      <c r="D950" s="14">
        <v>1500000</v>
      </c>
      <c r="E950" s="14">
        <v>30738</v>
      </c>
      <c r="F950" s="15">
        <v>0</v>
      </c>
      <c r="G950" s="14">
        <v>0</v>
      </c>
      <c r="H950" s="14">
        <v>13425</v>
      </c>
      <c r="I950" s="14">
        <v>0</v>
      </c>
      <c r="J950" s="14">
        <v>0</v>
      </c>
      <c r="K950" s="14">
        <v>44163</v>
      </c>
      <c r="L950" s="14">
        <v>20738</v>
      </c>
      <c r="M950" s="14">
        <v>0</v>
      </c>
      <c r="N950" s="14">
        <v>925</v>
      </c>
      <c r="O950" s="14">
        <v>0</v>
      </c>
      <c r="P950" s="14">
        <v>10000</v>
      </c>
    </row>
    <row r="951" spans="1:16" x14ac:dyDescent="0.25">
      <c r="A951" s="8" t="s">
        <v>1060</v>
      </c>
      <c r="B951" s="13"/>
      <c r="C951" s="33"/>
      <c r="D951" s="14"/>
      <c r="E951" s="14"/>
      <c r="F951" s="15"/>
      <c r="G951" s="14"/>
      <c r="H951" s="14"/>
      <c r="I951" s="14"/>
      <c r="J951" s="14"/>
      <c r="K951" s="14"/>
      <c r="L951" s="14"/>
      <c r="M951" s="14"/>
      <c r="N951" s="14"/>
      <c r="O951" s="14"/>
      <c r="P951" s="14"/>
    </row>
    <row r="952" spans="1:16" x14ac:dyDescent="0.25">
      <c r="A952" s="16" t="s">
        <v>953</v>
      </c>
      <c r="B952" s="13"/>
      <c r="C952" s="33"/>
      <c r="D952" s="14"/>
      <c r="E952" s="14"/>
      <c r="F952" s="15"/>
      <c r="G952" s="14"/>
      <c r="H952" s="14"/>
      <c r="I952" s="14"/>
      <c r="J952" s="14"/>
      <c r="K952" s="14"/>
      <c r="L952" s="14"/>
      <c r="M952" s="14"/>
      <c r="N952" s="14"/>
      <c r="O952" s="14"/>
      <c r="P952" s="14"/>
    </row>
    <row r="953" spans="1:16" x14ac:dyDescent="0.25">
      <c r="A953" s="18">
        <v>45077</v>
      </c>
      <c r="B953" s="13">
        <v>44728</v>
      </c>
      <c r="C953" s="33"/>
      <c r="D953" s="14">
        <v>1321000</v>
      </c>
      <c r="E953" s="14">
        <v>33446</v>
      </c>
      <c r="F953" s="15">
        <v>0</v>
      </c>
      <c r="G953" s="14">
        <v>0</v>
      </c>
      <c r="H953" s="14">
        <v>3925</v>
      </c>
      <c r="I953" s="14">
        <v>0</v>
      </c>
      <c r="J953" s="14">
        <v>0</v>
      </c>
      <c r="K953" s="14">
        <v>37371</v>
      </c>
      <c r="L953" s="14">
        <v>24875</v>
      </c>
      <c r="M953" s="14">
        <v>0</v>
      </c>
      <c r="N953" s="14">
        <v>818</v>
      </c>
      <c r="O953" s="14">
        <v>0</v>
      </c>
      <c r="P953" s="14">
        <v>0</v>
      </c>
    </row>
    <row r="954" spans="1:16" x14ac:dyDescent="0.25">
      <c r="A954" s="8" t="s">
        <v>1300</v>
      </c>
      <c r="B954" s="13"/>
      <c r="C954" s="33"/>
      <c r="D954" s="14"/>
      <c r="E954" s="14"/>
      <c r="F954" s="15"/>
      <c r="G954" s="14"/>
      <c r="H954" s="14"/>
      <c r="I954" s="14"/>
      <c r="J954" s="14"/>
      <c r="K954" s="14"/>
      <c r="L954" s="14"/>
      <c r="M954" s="14"/>
      <c r="N954" s="14"/>
      <c r="O954" s="14"/>
      <c r="P954" s="14"/>
    </row>
    <row r="955" spans="1:16" x14ac:dyDescent="0.25">
      <c r="A955" s="16" t="s">
        <v>1254</v>
      </c>
      <c r="B955" s="13"/>
      <c r="C955" s="33"/>
      <c r="D955" s="14"/>
      <c r="E955" s="14"/>
      <c r="F955" s="15"/>
      <c r="G955" s="14"/>
      <c r="H955" s="14"/>
      <c r="I955" s="14"/>
      <c r="J955" s="14"/>
      <c r="K955" s="14"/>
      <c r="L955" s="14"/>
      <c r="M955" s="14"/>
      <c r="N955" s="14"/>
      <c r="O955" s="14"/>
      <c r="P955" s="14"/>
    </row>
    <row r="956" spans="1:16" x14ac:dyDescent="0.25">
      <c r="A956" s="18">
        <v>45448</v>
      </c>
      <c r="B956" s="13">
        <v>45400</v>
      </c>
      <c r="C956" s="33"/>
      <c r="D956" s="14">
        <v>3000000</v>
      </c>
      <c r="E956" s="14">
        <v>32097</v>
      </c>
      <c r="F956" s="15">
        <v>0</v>
      </c>
      <c r="G956" s="14">
        <v>0</v>
      </c>
      <c r="H956" s="14">
        <v>13325</v>
      </c>
      <c r="I956" s="14">
        <v>0</v>
      </c>
      <c r="J956" s="14">
        <v>0</v>
      </c>
      <c r="K956" s="14">
        <v>45422</v>
      </c>
      <c r="L956" s="14">
        <v>32097</v>
      </c>
      <c r="M956" s="14">
        <v>0</v>
      </c>
      <c r="N956" s="14">
        <v>1825</v>
      </c>
      <c r="O956" s="14">
        <v>0</v>
      </c>
      <c r="P956" s="14">
        <v>10000</v>
      </c>
    </row>
    <row r="957" spans="1:16" x14ac:dyDescent="0.25">
      <c r="A957" s="8" t="s">
        <v>1061</v>
      </c>
      <c r="B957" s="13"/>
      <c r="C957" s="33"/>
      <c r="D957" s="14"/>
      <c r="E957" s="14"/>
      <c r="F957" s="15"/>
      <c r="G957" s="14"/>
      <c r="H957" s="14"/>
      <c r="I957" s="14"/>
      <c r="J957" s="14"/>
      <c r="K957" s="14"/>
      <c r="L957" s="14"/>
      <c r="M957" s="14"/>
      <c r="N957" s="14"/>
      <c r="O957" s="14"/>
      <c r="P957" s="14"/>
    </row>
    <row r="958" spans="1:16" x14ac:dyDescent="0.25">
      <c r="A958" s="16" t="s">
        <v>975</v>
      </c>
      <c r="B958" s="13"/>
      <c r="C958" s="33"/>
      <c r="D958" s="14"/>
      <c r="E958" s="14"/>
      <c r="F958" s="15"/>
      <c r="G958" s="14"/>
      <c r="H958" s="14"/>
      <c r="I958" s="14"/>
      <c r="J958" s="14"/>
      <c r="K958" s="14"/>
      <c r="L958" s="14"/>
      <c r="M958" s="14"/>
      <c r="N958" s="14"/>
      <c r="O958" s="14"/>
      <c r="P958" s="14"/>
    </row>
    <row r="959" spans="1:16" x14ac:dyDescent="0.25">
      <c r="A959" s="18">
        <v>45140</v>
      </c>
      <c r="B959" s="13">
        <v>45092</v>
      </c>
      <c r="C959" s="33"/>
      <c r="D959" s="14">
        <v>2285000</v>
      </c>
      <c r="E959" s="14">
        <v>49763</v>
      </c>
      <c r="F959" s="15">
        <v>22850</v>
      </c>
      <c r="G959" s="14">
        <v>23456</v>
      </c>
      <c r="H959" s="14">
        <v>20396</v>
      </c>
      <c r="I959" s="14">
        <v>0</v>
      </c>
      <c r="J959" s="14">
        <v>0</v>
      </c>
      <c r="K959" s="14">
        <v>116465</v>
      </c>
      <c r="L959" s="14">
        <v>29763</v>
      </c>
      <c r="M959" s="14">
        <v>22850</v>
      </c>
      <c r="N959" s="14">
        <v>1396</v>
      </c>
      <c r="O959" s="14">
        <v>0</v>
      </c>
      <c r="P959" s="14">
        <v>12500</v>
      </c>
    </row>
    <row r="960" spans="1:16" x14ac:dyDescent="0.25">
      <c r="A960" s="8" t="s">
        <v>926</v>
      </c>
      <c r="B960" s="13"/>
      <c r="C960" s="33"/>
      <c r="D960" s="14"/>
      <c r="E960" s="14"/>
      <c r="F960" s="15"/>
      <c r="G960" s="14"/>
      <c r="H960" s="14"/>
      <c r="I960" s="14"/>
      <c r="J960" s="14"/>
      <c r="K960" s="14"/>
      <c r="L960" s="14"/>
      <c r="M960" s="14"/>
      <c r="N960" s="14"/>
      <c r="O960" s="14"/>
      <c r="P960" s="14"/>
    </row>
    <row r="961" spans="1:16" x14ac:dyDescent="0.25">
      <c r="A961" s="16" t="s">
        <v>827</v>
      </c>
      <c r="B961" s="13"/>
      <c r="C961" s="33"/>
      <c r="D961" s="14"/>
      <c r="E961" s="14"/>
      <c r="F961" s="15"/>
      <c r="G961" s="14"/>
      <c r="H961" s="14"/>
      <c r="I961" s="14"/>
      <c r="J961" s="14"/>
      <c r="K961" s="14"/>
      <c r="L961" s="14"/>
      <c r="M961" s="14"/>
      <c r="N961" s="14"/>
      <c r="O961" s="14"/>
      <c r="P961" s="14"/>
    </row>
    <row r="962" spans="1:16" x14ac:dyDescent="0.25">
      <c r="A962" s="18">
        <v>45029</v>
      </c>
      <c r="B962" s="13">
        <v>44614</v>
      </c>
      <c r="C962" s="33"/>
      <c r="D962" s="14">
        <v>1000000</v>
      </c>
      <c r="E962" s="14">
        <v>15673</v>
      </c>
      <c r="F962" s="15">
        <v>0</v>
      </c>
      <c r="G962" s="14">
        <v>0</v>
      </c>
      <c r="H962" s="14">
        <v>6125</v>
      </c>
      <c r="I962" s="14">
        <v>0</v>
      </c>
      <c r="J962" s="14">
        <v>0</v>
      </c>
      <c r="K962" s="14">
        <v>21798</v>
      </c>
      <c r="L962" s="14">
        <v>15673</v>
      </c>
      <c r="M962" s="14">
        <v>0</v>
      </c>
      <c r="N962" s="14">
        <v>625</v>
      </c>
      <c r="O962" s="14">
        <v>0</v>
      </c>
      <c r="P962" s="14">
        <v>2500</v>
      </c>
    </row>
    <row r="963" spans="1:16" x14ac:dyDescent="0.25">
      <c r="A963" s="8" t="s">
        <v>1062</v>
      </c>
      <c r="B963" s="13"/>
      <c r="C963" s="33"/>
      <c r="D963" s="14"/>
      <c r="E963" s="14"/>
      <c r="F963" s="15"/>
      <c r="G963" s="14"/>
      <c r="H963" s="14"/>
      <c r="I963" s="14"/>
      <c r="J963" s="14"/>
      <c r="K963" s="14"/>
      <c r="L963" s="14"/>
      <c r="M963" s="14"/>
      <c r="N963" s="14"/>
      <c r="O963" s="14"/>
      <c r="P963" s="14"/>
    </row>
    <row r="964" spans="1:16" x14ac:dyDescent="0.25">
      <c r="A964" s="16" t="s">
        <v>983</v>
      </c>
      <c r="B964" s="13"/>
      <c r="C964" s="33"/>
      <c r="D964" s="14"/>
      <c r="E964" s="14"/>
      <c r="F964" s="15"/>
      <c r="G964" s="14"/>
      <c r="H964" s="14"/>
      <c r="I964" s="14"/>
      <c r="J964" s="14"/>
      <c r="K964" s="14"/>
      <c r="L964" s="14"/>
      <c r="M964" s="14"/>
      <c r="N964" s="14"/>
      <c r="O964" s="14"/>
      <c r="P964" s="14"/>
    </row>
    <row r="965" spans="1:16" x14ac:dyDescent="0.25">
      <c r="A965" s="18">
        <v>45170</v>
      </c>
      <c r="B965" s="13">
        <v>45155</v>
      </c>
      <c r="C965" s="33"/>
      <c r="D965" s="14">
        <v>2700000</v>
      </c>
      <c r="E965" s="14">
        <v>35993</v>
      </c>
      <c r="F965" s="15">
        <v>0</v>
      </c>
      <c r="G965" s="14">
        <v>0</v>
      </c>
      <c r="H965" s="14">
        <v>3645</v>
      </c>
      <c r="I965" s="14">
        <v>0</v>
      </c>
      <c r="J965" s="14">
        <v>0</v>
      </c>
      <c r="K965" s="14">
        <v>39638</v>
      </c>
      <c r="L965" s="14">
        <v>30993</v>
      </c>
      <c r="M965" s="14">
        <v>0</v>
      </c>
      <c r="N965" s="14">
        <v>1645</v>
      </c>
      <c r="O965" s="14">
        <v>0</v>
      </c>
      <c r="P965" s="14">
        <v>0</v>
      </c>
    </row>
    <row r="966" spans="1:16" x14ac:dyDescent="0.25">
      <c r="A966" s="8" t="s">
        <v>780</v>
      </c>
      <c r="B966" s="13"/>
      <c r="C966" s="33"/>
      <c r="D966" s="14"/>
      <c r="E966" s="14"/>
      <c r="F966" s="15"/>
      <c r="G966" s="14"/>
      <c r="H966" s="14"/>
      <c r="I966" s="14"/>
      <c r="J966" s="14"/>
      <c r="K966" s="14"/>
      <c r="L966" s="14"/>
      <c r="M966" s="14"/>
      <c r="N966" s="14"/>
      <c r="O966" s="14"/>
      <c r="P966" s="14"/>
    </row>
    <row r="967" spans="1:16" x14ac:dyDescent="0.25">
      <c r="A967" s="16" t="s">
        <v>755</v>
      </c>
      <c r="B967" s="13"/>
      <c r="C967" s="33"/>
      <c r="D967" s="14"/>
      <c r="E967" s="14"/>
      <c r="F967" s="15"/>
      <c r="G967" s="14"/>
      <c r="H967" s="14"/>
      <c r="I967" s="14"/>
      <c r="J967" s="14"/>
      <c r="K967" s="14"/>
      <c r="L967" s="14"/>
      <c r="M967" s="14"/>
      <c r="N967" s="14"/>
      <c r="O967" s="14"/>
      <c r="P967" s="14"/>
    </row>
    <row r="968" spans="1:16" x14ac:dyDescent="0.25">
      <c r="A968" s="18">
        <v>44769</v>
      </c>
      <c r="B968" s="13">
        <v>44614</v>
      </c>
      <c r="C968" s="33"/>
      <c r="D968" s="14">
        <v>40000000</v>
      </c>
      <c r="E968" s="14">
        <v>77810</v>
      </c>
      <c r="F968" s="15">
        <v>280000</v>
      </c>
      <c r="G968" s="14">
        <v>95333</v>
      </c>
      <c r="H968" s="14">
        <v>91225</v>
      </c>
      <c r="I968" s="14">
        <v>0</v>
      </c>
      <c r="J968" s="14">
        <v>0</v>
      </c>
      <c r="K968" s="14">
        <v>544368</v>
      </c>
      <c r="L968" s="14">
        <v>56620</v>
      </c>
      <c r="M968" s="14">
        <v>0</v>
      </c>
      <c r="N968" s="14">
        <v>19775</v>
      </c>
      <c r="O968" s="14">
        <v>0</v>
      </c>
      <c r="P968" s="14">
        <v>40000</v>
      </c>
    </row>
    <row r="969" spans="1:16" x14ac:dyDescent="0.25">
      <c r="A969" s="18">
        <v>45099</v>
      </c>
      <c r="B969" s="13">
        <v>44614</v>
      </c>
      <c r="C969" s="33">
        <v>1</v>
      </c>
      <c r="D969" s="14">
        <v>35000000</v>
      </c>
      <c r="E969" s="14">
        <v>170760</v>
      </c>
      <c r="F969" s="15">
        <v>525000</v>
      </c>
      <c r="G969" s="14">
        <v>191198</v>
      </c>
      <c r="H969" s="14">
        <v>174550</v>
      </c>
      <c r="I969" s="14">
        <v>0</v>
      </c>
      <c r="J969" s="14">
        <v>0</v>
      </c>
      <c r="K969" s="14">
        <v>1061508</v>
      </c>
      <c r="L969" s="14">
        <v>128770</v>
      </c>
      <c r="M969" s="14">
        <v>0</v>
      </c>
      <c r="N969" s="14">
        <v>37300</v>
      </c>
      <c r="O969" s="14">
        <v>0</v>
      </c>
      <c r="P969" s="14">
        <v>75000</v>
      </c>
    </row>
    <row r="970" spans="1:16" x14ac:dyDescent="0.25">
      <c r="A970" s="8" t="s">
        <v>1208</v>
      </c>
      <c r="B970" s="13"/>
      <c r="C970" s="33"/>
      <c r="D970" s="14"/>
      <c r="E970" s="14"/>
      <c r="F970" s="15"/>
      <c r="G970" s="14"/>
      <c r="H970" s="14"/>
      <c r="I970" s="14"/>
      <c r="J970" s="14"/>
      <c r="K970" s="14"/>
      <c r="L970" s="14"/>
      <c r="M970" s="14"/>
      <c r="N970" s="14"/>
      <c r="O970" s="14"/>
      <c r="P970" s="14"/>
    </row>
    <row r="971" spans="1:16" x14ac:dyDescent="0.25">
      <c r="A971" s="16" t="s">
        <v>1154</v>
      </c>
      <c r="B971" s="13"/>
      <c r="C971" s="33"/>
      <c r="D971" s="14"/>
      <c r="E971" s="14"/>
      <c r="F971" s="15"/>
      <c r="G971" s="14"/>
      <c r="H971" s="14"/>
      <c r="I971" s="14"/>
      <c r="J971" s="14"/>
      <c r="K971" s="14"/>
      <c r="L971" s="14"/>
      <c r="M971" s="14"/>
      <c r="N971" s="14"/>
      <c r="O971" s="14"/>
      <c r="P971" s="14"/>
    </row>
    <row r="972" spans="1:16" x14ac:dyDescent="0.25">
      <c r="A972" s="18">
        <v>45162</v>
      </c>
      <c r="B972" s="13">
        <v>44973</v>
      </c>
      <c r="C972" s="33"/>
      <c r="D972" s="14">
        <v>11000000</v>
      </c>
      <c r="E972" s="14">
        <v>82526</v>
      </c>
      <c r="F972" s="15">
        <v>77000</v>
      </c>
      <c r="G972" s="14">
        <v>32971</v>
      </c>
      <c r="H972" s="14">
        <v>46725</v>
      </c>
      <c r="I972" s="14">
        <v>0</v>
      </c>
      <c r="J972" s="14">
        <v>0</v>
      </c>
      <c r="K972" s="14">
        <v>239222</v>
      </c>
      <c r="L972" s="14">
        <v>52526</v>
      </c>
      <c r="M972" s="14">
        <v>0</v>
      </c>
      <c r="N972" s="14">
        <v>6275</v>
      </c>
      <c r="O972" s="14">
        <v>0</v>
      </c>
      <c r="P972" s="14">
        <v>11000</v>
      </c>
    </row>
    <row r="973" spans="1:16" x14ac:dyDescent="0.25">
      <c r="A973" s="8" t="s">
        <v>695</v>
      </c>
      <c r="B973" s="13"/>
      <c r="C973" s="33"/>
      <c r="D973" s="14"/>
      <c r="E973" s="14"/>
      <c r="F973" s="15"/>
      <c r="G973" s="14"/>
      <c r="H973" s="14"/>
      <c r="I973" s="14"/>
      <c r="J973" s="14"/>
      <c r="K973" s="14"/>
      <c r="L973" s="14"/>
      <c r="M973" s="14"/>
      <c r="N973" s="14"/>
      <c r="O973" s="14"/>
      <c r="P973" s="14"/>
    </row>
    <row r="974" spans="1:16" x14ac:dyDescent="0.25">
      <c r="A974" s="16" t="s">
        <v>172</v>
      </c>
      <c r="B974" s="13"/>
      <c r="C974" s="33"/>
      <c r="D974" s="14"/>
      <c r="E974" s="14"/>
      <c r="F974" s="15"/>
      <c r="G974" s="14"/>
      <c r="H974" s="14"/>
      <c r="I974" s="14"/>
      <c r="J974" s="14"/>
      <c r="K974" s="14"/>
      <c r="L974" s="14"/>
      <c r="M974" s="14"/>
      <c r="N974" s="14"/>
      <c r="O974" s="14"/>
      <c r="P974" s="14"/>
    </row>
    <row r="975" spans="1:16" x14ac:dyDescent="0.25">
      <c r="A975" s="18">
        <v>44433</v>
      </c>
      <c r="B975" s="13">
        <v>44154</v>
      </c>
      <c r="C975" s="33"/>
      <c r="D975" s="14">
        <v>10475000</v>
      </c>
      <c r="E975" s="14">
        <v>63975</v>
      </c>
      <c r="F975" s="15">
        <v>73325</v>
      </c>
      <c r="G975" s="14">
        <v>21394</v>
      </c>
      <c r="H975" s="14">
        <v>44138</v>
      </c>
      <c r="I975" s="14">
        <v>0</v>
      </c>
      <c r="J975" s="14">
        <v>0</v>
      </c>
      <c r="K975" s="14">
        <v>202832</v>
      </c>
      <c r="L975" s="14">
        <v>52475</v>
      </c>
      <c r="M975" s="14">
        <v>7500</v>
      </c>
      <c r="N975" s="14">
        <v>6013</v>
      </c>
      <c r="O975" s="14">
        <v>0</v>
      </c>
      <c r="P975" s="14">
        <v>10475</v>
      </c>
    </row>
    <row r="976" spans="1:16" x14ac:dyDescent="0.25">
      <c r="A976" s="16" t="s">
        <v>1153</v>
      </c>
      <c r="B976" s="13"/>
      <c r="C976" s="33"/>
      <c r="D976" s="14"/>
      <c r="E976" s="14"/>
      <c r="F976" s="15"/>
      <c r="G976" s="14"/>
      <c r="H976" s="14"/>
      <c r="I976" s="14"/>
      <c r="J976" s="14"/>
      <c r="K976" s="14"/>
      <c r="L976" s="14"/>
      <c r="M976" s="14"/>
      <c r="N976" s="14"/>
      <c r="O976" s="14"/>
      <c r="P976" s="14"/>
    </row>
    <row r="977" spans="1:16" x14ac:dyDescent="0.25">
      <c r="A977" s="18">
        <v>45162</v>
      </c>
      <c r="B977" s="13">
        <v>44973</v>
      </c>
      <c r="C977" s="33"/>
      <c r="D977" s="14">
        <v>25000000</v>
      </c>
      <c r="E977" s="14">
        <v>96584</v>
      </c>
      <c r="F977" s="15">
        <v>175000</v>
      </c>
      <c r="G977" s="14">
        <v>59399</v>
      </c>
      <c r="H977" s="14">
        <v>69975</v>
      </c>
      <c r="I977" s="14">
        <v>0</v>
      </c>
      <c r="J977" s="14">
        <v>0</v>
      </c>
      <c r="K977" s="14">
        <v>400958</v>
      </c>
      <c r="L977" s="14">
        <v>64650</v>
      </c>
      <c r="M977" s="14">
        <v>0</v>
      </c>
      <c r="N977" s="14">
        <v>13025</v>
      </c>
      <c r="O977" s="14">
        <v>0</v>
      </c>
      <c r="P977" s="14">
        <v>25000</v>
      </c>
    </row>
    <row r="978" spans="1:16" x14ac:dyDescent="0.25">
      <c r="A978" s="8" t="s">
        <v>243</v>
      </c>
      <c r="B978" s="13"/>
      <c r="C978" s="33"/>
      <c r="D978" s="14"/>
      <c r="E978" s="14"/>
      <c r="F978" s="15"/>
      <c r="G978" s="14"/>
      <c r="H978" s="14"/>
      <c r="I978" s="14"/>
      <c r="J978" s="14"/>
      <c r="K978" s="14"/>
      <c r="L978" s="14"/>
      <c r="M978" s="14"/>
      <c r="N978" s="14"/>
      <c r="O978" s="14"/>
      <c r="P978" s="14"/>
    </row>
    <row r="979" spans="1:16" x14ac:dyDescent="0.25">
      <c r="A979" s="8" t="s">
        <v>36</v>
      </c>
      <c r="B979" s="13"/>
      <c r="C979" s="33"/>
      <c r="D979" s="14"/>
      <c r="E979" s="14"/>
      <c r="F979" s="15"/>
      <c r="G979" s="14"/>
      <c r="H979" s="14"/>
      <c r="I979" s="14"/>
      <c r="J979" s="14"/>
      <c r="K979" s="14"/>
      <c r="L979" s="14"/>
      <c r="M979" s="14"/>
      <c r="N979" s="14"/>
      <c r="O979" s="14"/>
      <c r="P979" s="14"/>
    </row>
    <row r="980" spans="1:16" x14ac:dyDescent="0.25">
      <c r="A980" s="18">
        <v>44609</v>
      </c>
      <c r="B980" s="13">
        <v>44911</v>
      </c>
      <c r="C980" s="33"/>
      <c r="D980" s="14">
        <v>10000000</v>
      </c>
      <c r="E980" s="14">
        <v>77530</v>
      </c>
      <c r="F980" s="15">
        <v>80000</v>
      </c>
      <c r="G980" s="14">
        <v>57075</v>
      </c>
      <c r="H980" s="14">
        <v>42225</v>
      </c>
      <c r="I980" s="14">
        <v>0</v>
      </c>
      <c r="J980" s="14">
        <v>0</v>
      </c>
      <c r="K980" s="14">
        <v>256830</v>
      </c>
      <c r="L980" s="14">
        <v>50030</v>
      </c>
      <c r="M980" s="14">
        <v>7500</v>
      </c>
      <c r="N980" s="14">
        <v>5775</v>
      </c>
      <c r="O980" s="14">
        <v>0</v>
      </c>
      <c r="P980" s="14">
        <v>30000</v>
      </c>
    </row>
    <row r="981" spans="1:16" x14ac:dyDescent="0.25">
      <c r="A981" s="8" t="s">
        <v>1209</v>
      </c>
      <c r="B981" s="13"/>
      <c r="C981" s="33"/>
      <c r="D981" s="14"/>
      <c r="E981" s="14"/>
      <c r="F981" s="15"/>
      <c r="G981" s="14"/>
      <c r="H981" s="14"/>
      <c r="I981" s="14"/>
      <c r="J981" s="14"/>
      <c r="K981" s="14"/>
      <c r="L981" s="14"/>
      <c r="M981" s="14"/>
      <c r="N981" s="14"/>
      <c r="O981" s="14"/>
      <c r="P981" s="14"/>
    </row>
    <row r="982" spans="1:16" x14ac:dyDescent="0.25">
      <c r="A982" s="16" t="s">
        <v>1145</v>
      </c>
      <c r="B982" s="13"/>
      <c r="C982" s="33"/>
      <c r="D982" s="14"/>
      <c r="E982" s="14"/>
      <c r="F982" s="15"/>
      <c r="G982" s="14"/>
      <c r="H982" s="14"/>
      <c r="I982" s="14"/>
      <c r="J982" s="14"/>
      <c r="K982" s="14"/>
      <c r="L982" s="14"/>
      <c r="M982" s="14"/>
      <c r="N982" s="14"/>
      <c r="O982" s="14"/>
      <c r="P982" s="14"/>
    </row>
    <row r="983" spans="1:16" x14ac:dyDescent="0.25">
      <c r="A983" s="18">
        <v>45310</v>
      </c>
      <c r="B983" s="13">
        <v>45309</v>
      </c>
      <c r="C983" s="33"/>
      <c r="D983" s="14">
        <v>700000</v>
      </c>
      <c r="E983" s="14">
        <v>10939</v>
      </c>
      <c r="F983" s="15">
        <v>0</v>
      </c>
      <c r="G983" s="14">
        <v>0</v>
      </c>
      <c r="H983" s="14">
        <v>4445</v>
      </c>
      <c r="I983" s="14">
        <v>0</v>
      </c>
      <c r="J983" s="14">
        <v>0</v>
      </c>
      <c r="K983" s="14">
        <v>15384</v>
      </c>
      <c r="L983" s="14">
        <v>10939</v>
      </c>
      <c r="M983" s="14">
        <v>0</v>
      </c>
      <c r="N983" s="14">
        <v>445</v>
      </c>
      <c r="O983" s="14">
        <v>0</v>
      </c>
      <c r="P983" s="14">
        <v>2500</v>
      </c>
    </row>
    <row r="984" spans="1:16" x14ac:dyDescent="0.25">
      <c r="A984" s="8" t="s">
        <v>927</v>
      </c>
      <c r="B984" s="13"/>
      <c r="C984" s="33"/>
      <c r="D984" s="14"/>
      <c r="E984" s="14"/>
      <c r="F984" s="15"/>
      <c r="G984" s="14"/>
      <c r="H984" s="14"/>
      <c r="I984" s="14"/>
      <c r="J984" s="14"/>
      <c r="K984" s="14"/>
      <c r="L984" s="14"/>
      <c r="M984" s="14"/>
      <c r="N984" s="14"/>
      <c r="O984" s="14"/>
      <c r="P984" s="14"/>
    </row>
    <row r="985" spans="1:16" x14ac:dyDescent="0.25">
      <c r="A985" s="16" t="s">
        <v>869</v>
      </c>
      <c r="B985" s="13"/>
      <c r="C985" s="33"/>
      <c r="D985" s="14"/>
      <c r="E985" s="14"/>
      <c r="F985" s="15"/>
      <c r="G985" s="14"/>
      <c r="H985" s="14"/>
      <c r="I985" s="14"/>
      <c r="J985" s="14"/>
      <c r="K985" s="14"/>
      <c r="L985" s="14"/>
      <c r="M985" s="14"/>
      <c r="N985" s="14"/>
      <c r="O985" s="14"/>
      <c r="P985" s="14"/>
    </row>
    <row r="986" spans="1:16" x14ac:dyDescent="0.25">
      <c r="A986" s="18">
        <v>45085</v>
      </c>
      <c r="B986" s="13">
        <v>45001</v>
      </c>
      <c r="C986" s="33"/>
      <c r="D986" s="14">
        <v>1100000</v>
      </c>
      <c r="E986" s="14">
        <v>16910</v>
      </c>
      <c r="F986" s="15">
        <v>0</v>
      </c>
      <c r="G986" s="14">
        <v>0</v>
      </c>
      <c r="H986" s="14">
        <v>2685</v>
      </c>
      <c r="I986" s="14">
        <v>0</v>
      </c>
      <c r="J986" s="14">
        <v>0</v>
      </c>
      <c r="K986" s="14">
        <v>19595</v>
      </c>
      <c r="L986" s="14">
        <v>16910</v>
      </c>
      <c r="M986" s="14">
        <v>0</v>
      </c>
      <c r="N986" s="14">
        <v>685</v>
      </c>
      <c r="O986" s="14">
        <v>0</v>
      </c>
      <c r="P986" s="14">
        <v>0</v>
      </c>
    </row>
    <row r="987" spans="1:16" x14ac:dyDescent="0.25">
      <c r="A987" s="8" t="s">
        <v>416</v>
      </c>
      <c r="B987" s="13"/>
      <c r="C987" s="33"/>
      <c r="D987" s="14"/>
      <c r="E987" s="14"/>
      <c r="F987" s="15"/>
      <c r="G987" s="14"/>
      <c r="H987" s="14"/>
      <c r="I987" s="14"/>
      <c r="J987" s="14"/>
      <c r="K987" s="14"/>
      <c r="L987" s="14"/>
      <c r="M987" s="14"/>
      <c r="N987" s="14"/>
      <c r="O987" s="14"/>
      <c r="P987" s="14"/>
    </row>
    <row r="988" spans="1:16" x14ac:dyDescent="0.25">
      <c r="A988" s="16" t="s">
        <v>370</v>
      </c>
      <c r="B988" s="13"/>
      <c r="C988" s="33"/>
      <c r="D988" s="14"/>
      <c r="E988" s="14"/>
      <c r="F988" s="15"/>
      <c r="G988" s="14"/>
      <c r="H988" s="14"/>
      <c r="I988" s="14"/>
      <c r="J988" s="14"/>
      <c r="K988" s="14"/>
      <c r="L988" s="14"/>
      <c r="M988" s="14"/>
      <c r="N988" s="14"/>
      <c r="O988" s="14"/>
      <c r="P988" s="14"/>
    </row>
    <row r="989" spans="1:16" x14ac:dyDescent="0.25">
      <c r="A989" s="18">
        <v>44413</v>
      </c>
      <c r="B989" s="13">
        <v>44392</v>
      </c>
      <c r="C989" s="33"/>
      <c r="D989" s="14">
        <v>1200000</v>
      </c>
      <c r="E989" s="14">
        <v>19145</v>
      </c>
      <c r="F989" s="15">
        <v>0</v>
      </c>
      <c r="G989" s="14">
        <v>0</v>
      </c>
      <c r="H989" s="14">
        <v>13245</v>
      </c>
      <c r="I989" s="14">
        <v>0</v>
      </c>
      <c r="J989" s="14">
        <v>0</v>
      </c>
      <c r="K989" s="14">
        <v>32390</v>
      </c>
      <c r="L989" s="14">
        <v>19145</v>
      </c>
      <c r="M989" s="14">
        <v>0</v>
      </c>
      <c r="N989" s="14">
        <v>745</v>
      </c>
      <c r="O989" s="14">
        <v>0</v>
      </c>
      <c r="P989" s="14">
        <v>0</v>
      </c>
    </row>
    <row r="990" spans="1:16" x14ac:dyDescent="0.25">
      <c r="A990" s="8" t="s">
        <v>419</v>
      </c>
      <c r="B990" s="13"/>
      <c r="C990" s="33"/>
      <c r="D990" s="14"/>
      <c r="E990" s="14"/>
      <c r="F990" s="15"/>
      <c r="G990" s="14"/>
      <c r="H990" s="14"/>
      <c r="I990" s="14"/>
      <c r="J990" s="14"/>
      <c r="K990" s="14"/>
      <c r="L990" s="14"/>
      <c r="M990" s="14"/>
      <c r="N990" s="14"/>
      <c r="O990" s="14"/>
      <c r="P990" s="14"/>
    </row>
    <row r="991" spans="1:16" x14ac:dyDescent="0.25">
      <c r="A991" s="16" t="s">
        <v>418</v>
      </c>
      <c r="B991" s="13"/>
      <c r="C991" s="33"/>
      <c r="D991" s="14"/>
      <c r="E991" s="14"/>
      <c r="F991" s="15"/>
      <c r="G991" s="14"/>
      <c r="H991" s="14"/>
      <c r="I991" s="14"/>
      <c r="J991" s="14"/>
      <c r="K991" s="14"/>
      <c r="L991" s="14"/>
      <c r="M991" s="14"/>
      <c r="N991" s="14"/>
      <c r="O991" s="14"/>
      <c r="P991" s="14"/>
    </row>
    <row r="992" spans="1:16" x14ac:dyDescent="0.25">
      <c r="A992" s="18">
        <v>44679</v>
      </c>
      <c r="B992" s="13">
        <v>44637</v>
      </c>
      <c r="C992" s="33"/>
      <c r="D992" s="14">
        <v>10030000</v>
      </c>
      <c r="E992" s="14">
        <v>80507</v>
      </c>
      <c r="F992" s="15">
        <v>100300</v>
      </c>
      <c r="G992" s="14">
        <v>84953</v>
      </c>
      <c r="H992" s="14">
        <v>35365</v>
      </c>
      <c r="I992" s="14">
        <v>0</v>
      </c>
      <c r="J992" s="14">
        <v>0</v>
      </c>
      <c r="K992" s="14">
        <v>301125</v>
      </c>
      <c r="L992" s="14">
        <v>50507</v>
      </c>
      <c r="M992" s="14">
        <v>10000</v>
      </c>
      <c r="N992" s="14">
        <v>5790</v>
      </c>
      <c r="O992" s="14">
        <v>0</v>
      </c>
      <c r="P992" s="14">
        <v>25075</v>
      </c>
    </row>
    <row r="993" spans="1:16" x14ac:dyDescent="0.25">
      <c r="A993" s="8" t="s">
        <v>244</v>
      </c>
      <c r="B993" s="13"/>
      <c r="C993" s="33"/>
      <c r="D993" s="14"/>
      <c r="E993" s="14"/>
      <c r="F993" s="15"/>
      <c r="G993" s="14"/>
      <c r="H993" s="14"/>
      <c r="I993" s="14"/>
      <c r="J993" s="14"/>
      <c r="K993" s="14"/>
      <c r="L993" s="14"/>
      <c r="M993" s="14"/>
      <c r="N993" s="14"/>
      <c r="O993" s="14"/>
      <c r="P993" s="14"/>
    </row>
    <row r="994" spans="1:16" x14ac:dyDescent="0.25">
      <c r="A994" s="8" t="s">
        <v>48</v>
      </c>
      <c r="B994" s="13"/>
      <c r="C994" s="33"/>
      <c r="D994" s="14"/>
      <c r="E994" s="14"/>
      <c r="F994" s="15"/>
      <c r="G994" s="14"/>
      <c r="H994" s="14"/>
      <c r="I994" s="14"/>
      <c r="J994" s="14"/>
      <c r="K994" s="14"/>
      <c r="L994" s="14"/>
      <c r="M994" s="14"/>
      <c r="N994" s="14"/>
      <c r="O994" s="14"/>
      <c r="P994" s="14"/>
    </row>
    <row r="995" spans="1:16" x14ac:dyDescent="0.25">
      <c r="A995" s="18">
        <v>44588</v>
      </c>
      <c r="B995" s="13">
        <v>43419</v>
      </c>
      <c r="C995" s="33"/>
      <c r="D995" s="14">
        <v>4174000</v>
      </c>
      <c r="E995" s="14">
        <v>35926</v>
      </c>
      <c r="F995" s="15">
        <v>0</v>
      </c>
      <c r="G995" s="14">
        <v>0</v>
      </c>
      <c r="H995" s="14">
        <v>7279</v>
      </c>
      <c r="I995" s="14">
        <v>680000</v>
      </c>
      <c r="J995" s="14">
        <v>0</v>
      </c>
      <c r="K995" s="14">
        <v>723205</v>
      </c>
      <c r="L995" s="14">
        <v>35926</v>
      </c>
      <c r="M995" s="14">
        <v>0</v>
      </c>
      <c r="N995" s="14">
        <v>2529</v>
      </c>
      <c r="O995" s="14">
        <v>0</v>
      </c>
      <c r="P995" s="14">
        <v>0</v>
      </c>
    </row>
    <row r="996" spans="1:16" x14ac:dyDescent="0.25">
      <c r="A996" s="8" t="s">
        <v>697</v>
      </c>
      <c r="B996" s="13"/>
      <c r="C996" s="33"/>
      <c r="D996" s="14"/>
      <c r="E996" s="14"/>
      <c r="F996" s="15"/>
      <c r="G996" s="14"/>
      <c r="H996" s="14"/>
      <c r="I996" s="14"/>
      <c r="J996" s="14"/>
      <c r="K996" s="14"/>
      <c r="L996" s="14"/>
      <c r="M996" s="14"/>
      <c r="N996" s="14"/>
      <c r="O996" s="14"/>
      <c r="P996" s="14"/>
    </row>
    <row r="997" spans="1:16" x14ac:dyDescent="0.25">
      <c r="A997" s="16" t="s">
        <v>262</v>
      </c>
      <c r="B997" s="13"/>
      <c r="C997" s="33"/>
      <c r="D997" s="14"/>
      <c r="E997" s="14"/>
      <c r="F997" s="15"/>
      <c r="G997" s="14"/>
      <c r="H997" s="14"/>
      <c r="I997" s="14"/>
      <c r="J997" s="14"/>
      <c r="K997" s="14"/>
      <c r="L997" s="14"/>
      <c r="M997" s="14"/>
      <c r="N997" s="14"/>
      <c r="O997" s="14"/>
      <c r="P997" s="14"/>
    </row>
    <row r="998" spans="1:16" x14ac:dyDescent="0.25">
      <c r="A998" s="18">
        <v>44490</v>
      </c>
      <c r="B998" s="13">
        <v>44252</v>
      </c>
      <c r="C998" s="33"/>
      <c r="D998" s="14">
        <v>1750000</v>
      </c>
      <c r="E998" s="14">
        <v>33270</v>
      </c>
      <c r="F998" s="15">
        <v>13125</v>
      </c>
      <c r="G998" s="14">
        <v>0</v>
      </c>
      <c r="H998" s="14">
        <v>34560</v>
      </c>
      <c r="I998" s="14">
        <v>0</v>
      </c>
      <c r="J998" s="14">
        <v>0</v>
      </c>
      <c r="K998" s="14">
        <v>80955</v>
      </c>
      <c r="L998" s="14">
        <v>18270</v>
      </c>
      <c r="M998" s="14">
        <v>0</v>
      </c>
      <c r="N998" s="14">
        <v>1075</v>
      </c>
      <c r="O998" s="14">
        <v>0</v>
      </c>
      <c r="P998" s="14">
        <v>7000</v>
      </c>
    </row>
    <row r="999" spans="1:16" x14ac:dyDescent="0.25">
      <c r="A999" s="8" t="s">
        <v>698</v>
      </c>
      <c r="B999" s="13"/>
      <c r="C999" s="33"/>
      <c r="D999" s="14"/>
      <c r="E999" s="14"/>
      <c r="F999" s="15"/>
      <c r="G999" s="14"/>
      <c r="H999" s="14"/>
      <c r="I999" s="14"/>
      <c r="J999" s="14"/>
      <c r="K999" s="14"/>
      <c r="L999" s="14"/>
      <c r="M999" s="14"/>
      <c r="N999" s="14"/>
      <c r="O999" s="14"/>
      <c r="P999" s="14"/>
    </row>
    <row r="1000" spans="1:16" x14ac:dyDescent="0.25">
      <c r="A1000" s="16" t="s">
        <v>263</v>
      </c>
      <c r="B1000" s="13"/>
      <c r="C1000" s="33"/>
      <c r="D1000" s="14"/>
      <c r="E1000" s="14"/>
      <c r="F1000" s="15"/>
      <c r="G1000" s="14"/>
      <c r="H1000" s="14"/>
      <c r="I1000" s="14"/>
      <c r="J1000" s="14"/>
      <c r="K1000" s="14"/>
      <c r="L1000" s="14"/>
      <c r="M1000" s="14"/>
      <c r="N1000" s="14"/>
      <c r="O1000" s="14"/>
      <c r="P1000" s="14"/>
    </row>
    <row r="1001" spans="1:16" x14ac:dyDescent="0.25">
      <c r="A1001" s="18">
        <v>44490</v>
      </c>
      <c r="B1001" s="13">
        <v>44252</v>
      </c>
      <c r="C1001" s="33"/>
      <c r="D1001" s="14">
        <v>12325000</v>
      </c>
      <c r="E1001" s="14">
        <v>51695</v>
      </c>
      <c r="F1001" s="15">
        <v>92438</v>
      </c>
      <c r="G1001" s="14">
        <v>0</v>
      </c>
      <c r="H1001" s="14">
        <v>128161</v>
      </c>
      <c r="I1001" s="14">
        <v>0</v>
      </c>
      <c r="J1001" s="14">
        <v>0</v>
      </c>
      <c r="K1001" s="14">
        <v>272294</v>
      </c>
      <c r="L1001" s="14">
        <v>36695</v>
      </c>
      <c r="M1001" s="14">
        <v>0</v>
      </c>
      <c r="N1001" s="14">
        <v>6938</v>
      </c>
      <c r="O1001" s="14">
        <v>0</v>
      </c>
      <c r="P1001" s="14">
        <v>49300</v>
      </c>
    </row>
    <row r="1002" spans="1:16" x14ac:dyDescent="0.25">
      <c r="A1002" s="8" t="s">
        <v>685</v>
      </c>
      <c r="B1002" s="13"/>
      <c r="C1002" s="33"/>
      <c r="D1002" s="14"/>
      <c r="E1002" s="14"/>
      <c r="F1002" s="15"/>
      <c r="G1002" s="14"/>
      <c r="H1002" s="14"/>
      <c r="I1002" s="14"/>
      <c r="J1002" s="14"/>
      <c r="K1002" s="14"/>
      <c r="L1002" s="14"/>
      <c r="M1002" s="14"/>
      <c r="N1002" s="14"/>
      <c r="O1002" s="14"/>
      <c r="P1002" s="14"/>
    </row>
    <row r="1003" spans="1:16" x14ac:dyDescent="0.25">
      <c r="A1003" s="16" t="s">
        <v>516</v>
      </c>
      <c r="B1003" s="13"/>
      <c r="C1003" s="33"/>
      <c r="D1003" s="14"/>
      <c r="E1003" s="14"/>
      <c r="F1003" s="15"/>
      <c r="G1003" s="14"/>
      <c r="H1003" s="14"/>
      <c r="I1003" s="14"/>
      <c r="J1003" s="14"/>
      <c r="K1003" s="14"/>
      <c r="L1003" s="14"/>
      <c r="M1003" s="14"/>
      <c r="N1003" s="14"/>
      <c r="O1003" s="14"/>
      <c r="P1003" s="14"/>
    </row>
    <row r="1004" spans="1:16" x14ac:dyDescent="0.25">
      <c r="A1004" s="18">
        <v>44736</v>
      </c>
      <c r="B1004" s="13">
        <v>44301</v>
      </c>
      <c r="C1004" s="33"/>
      <c r="D1004" s="14">
        <v>4310000</v>
      </c>
      <c r="E1004" s="14">
        <v>42705</v>
      </c>
      <c r="F1004" s="15">
        <v>53875</v>
      </c>
      <c r="G1004" s="14">
        <v>0</v>
      </c>
      <c r="H1004" s="14">
        <v>5489</v>
      </c>
      <c r="I1004" s="14">
        <v>0</v>
      </c>
      <c r="J1004" s="14">
        <v>0</v>
      </c>
      <c r="K1004" s="14">
        <v>102069</v>
      </c>
      <c r="L1004" s="14">
        <v>37705</v>
      </c>
      <c r="M1004" s="14">
        <v>0</v>
      </c>
      <c r="N1004" s="14">
        <v>2611</v>
      </c>
      <c r="O1004" s="14">
        <v>0</v>
      </c>
      <c r="P1004" s="14">
        <v>2300</v>
      </c>
    </row>
    <row r="1005" spans="1:16" x14ac:dyDescent="0.25">
      <c r="A1005" s="8" t="s">
        <v>928</v>
      </c>
      <c r="B1005" s="13"/>
      <c r="C1005" s="33"/>
      <c r="D1005" s="14"/>
      <c r="E1005" s="14"/>
      <c r="F1005" s="15"/>
      <c r="G1005" s="14"/>
      <c r="H1005" s="14"/>
      <c r="I1005" s="14"/>
      <c r="J1005" s="14"/>
      <c r="K1005" s="14"/>
      <c r="L1005" s="14"/>
      <c r="M1005" s="14"/>
      <c r="N1005" s="14"/>
      <c r="O1005" s="14"/>
      <c r="P1005" s="14"/>
    </row>
    <row r="1006" spans="1:16" x14ac:dyDescent="0.25">
      <c r="A1006" s="16" t="s">
        <v>831</v>
      </c>
      <c r="B1006" s="13"/>
      <c r="C1006" s="33"/>
      <c r="D1006" s="14"/>
      <c r="E1006" s="14"/>
      <c r="F1006" s="15"/>
      <c r="G1006" s="14"/>
      <c r="H1006" s="14"/>
      <c r="I1006" s="14"/>
      <c r="J1006" s="14"/>
      <c r="K1006" s="14"/>
      <c r="L1006" s="14"/>
      <c r="M1006" s="14"/>
      <c r="N1006" s="14"/>
      <c r="O1006" s="14"/>
      <c r="P1006" s="14"/>
    </row>
    <row r="1007" spans="1:16" x14ac:dyDescent="0.25">
      <c r="A1007" s="18">
        <v>45027</v>
      </c>
      <c r="B1007" s="13">
        <v>44973</v>
      </c>
      <c r="C1007" s="33"/>
      <c r="D1007" s="14">
        <v>6000000</v>
      </c>
      <c r="E1007" s="14">
        <v>41120</v>
      </c>
      <c r="F1007" s="15">
        <v>0</v>
      </c>
      <c r="G1007" s="14">
        <v>0</v>
      </c>
      <c r="H1007" s="14">
        <v>5575</v>
      </c>
      <c r="I1007" s="14">
        <v>0</v>
      </c>
      <c r="J1007" s="14">
        <v>0</v>
      </c>
      <c r="K1007" s="14">
        <v>46695</v>
      </c>
      <c r="L1007" s="14">
        <v>41120</v>
      </c>
      <c r="M1007" s="14">
        <v>0</v>
      </c>
      <c r="N1007" s="14">
        <v>3575</v>
      </c>
      <c r="O1007" s="14">
        <v>0</v>
      </c>
      <c r="P1007" s="14">
        <v>0</v>
      </c>
    </row>
    <row r="1008" spans="1:16" x14ac:dyDescent="0.25">
      <c r="A1008" s="8" t="s">
        <v>704</v>
      </c>
      <c r="B1008" s="13"/>
      <c r="C1008" s="33"/>
      <c r="D1008" s="14"/>
      <c r="E1008" s="14"/>
      <c r="F1008" s="15"/>
      <c r="G1008" s="14"/>
      <c r="H1008" s="14"/>
      <c r="I1008" s="14"/>
      <c r="J1008" s="14"/>
      <c r="K1008" s="14"/>
      <c r="L1008" s="14"/>
      <c r="M1008" s="14"/>
      <c r="N1008" s="14"/>
      <c r="O1008" s="14"/>
      <c r="P1008" s="14"/>
    </row>
    <row r="1009" spans="1:16" x14ac:dyDescent="0.25">
      <c r="A1009" s="16" t="s">
        <v>264</v>
      </c>
      <c r="B1009" s="13"/>
      <c r="C1009" s="33"/>
      <c r="D1009" s="14"/>
      <c r="E1009" s="14"/>
      <c r="F1009" s="15"/>
      <c r="G1009" s="14"/>
      <c r="H1009" s="14"/>
      <c r="I1009" s="14"/>
      <c r="J1009" s="14"/>
      <c r="K1009" s="14"/>
      <c r="L1009" s="14"/>
      <c r="M1009" s="14"/>
      <c r="N1009" s="14"/>
      <c r="O1009" s="14"/>
      <c r="P1009" s="14"/>
    </row>
    <row r="1010" spans="1:16" x14ac:dyDescent="0.25">
      <c r="A1010" s="18">
        <v>44490</v>
      </c>
      <c r="B1010" s="13">
        <v>44301</v>
      </c>
      <c r="C1010" s="33"/>
      <c r="D1010" s="14">
        <v>11745000</v>
      </c>
      <c r="E1010" s="14">
        <v>84015</v>
      </c>
      <c r="F1010" s="15">
        <v>80588</v>
      </c>
      <c r="G1010" s="14">
        <v>35525</v>
      </c>
      <c r="H1010" s="14">
        <v>48193</v>
      </c>
      <c r="I1010" s="14">
        <v>0</v>
      </c>
      <c r="J1010" s="14">
        <v>0</v>
      </c>
      <c r="K1010" s="14">
        <v>248321</v>
      </c>
      <c r="L1010" s="14">
        <v>56515</v>
      </c>
      <c r="M1010" s="14">
        <v>7500</v>
      </c>
      <c r="N1010" s="14">
        <v>6648</v>
      </c>
      <c r="O1010" s="14">
        <v>0</v>
      </c>
      <c r="P1010" s="14">
        <v>11745</v>
      </c>
    </row>
    <row r="1011" spans="1:16" x14ac:dyDescent="0.25">
      <c r="A1011" s="8" t="s">
        <v>1063</v>
      </c>
      <c r="B1011" s="13"/>
      <c r="C1011" s="33"/>
      <c r="D1011" s="14"/>
      <c r="E1011" s="14"/>
      <c r="F1011" s="15"/>
      <c r="G1011" s="14"/>
      <c r="H1011" s="14"/>
      <c r="I1011" s="14"/>
      <c r="J1011" s="14"/>
      <c r="K1011" s="14"/>
      <c r="L1011" s="14"/>
      <c r="M1011" s="14"/>
      <c r="N1011" s="14"/>
      <c r="O1011" s="14"/>
      <c r="P1011" s="14"/>
    </row>
    <row r="1012" spans="1:16" x14ac:dyDescent="0.25">
      <c r="A1012" s="16" t="s">
        <v>969</v>
      </c>
      <c r="B1012" s="13"/>
      <c r="C1012" s="33"/>
      <c r="D1012" s="14"/>
      <c r="E1012" s="14"/>
      <c r="F1012" s="15"/>
      <c r="G1012" s="14"/>
      <c r="H1012" s="14"/>
      <c r="I1012" s="14"/>
      <c r="J1012" s="14"/>
      <c r="K1012" s="14"/>
      <c r="L1012" s="14"/>
      <c r="M1012" s="14"/>
      <c r="N1012" s="14"/>
      <c r="O1012" s="14"/>
      <c r="P1012" s="14"/>
    </row>
    <row r="1013" spans="1:16" x14ac:dyDescent="0.25">
      <c r="A1013" s="18">
        <v>45071</v>
      </c>
      <c r="B1013" s="13">
        <v>45064</v>
      </c>
      <c r="C1013" s="33"/>
      <c r="D1013" s="14">
        <v>305000</v>
      </c>
      <c r="E1013" s="14">
        <v>5128</v>
      </c>
      <c r="F1013" s="15">
        <v>0</v>
      </c>
      <c r="G1013" s="14">
        <v>0</v>
      </c>
      <c r="H1013" s="14">
        <v>690</v>
      </c>
      <c r="I1013" s="14">
        <v>0</v>
      </c>
      <c r="J1013" s="14">
        <v>0</v>
      </c>
      <c r="K1013" s="14">
        <v>5818</v>
      </c>
      <c r="L1013" s="14">
        <v>5128</v>
      </c>
      <c r="M1013" s="14">
        <v>0</v>
      </c>
      <c r="N1013" s="14">
        <v>198</v>
      </c>
      <c r="O1013" s="14">
        <v>0</v>
      </c>
      <c r="P1013" s="14">
        <v>0</v>
      </c>
    </row>
    <row r="1014" spans="1:16" x14ac:dyDescent="0.25">
      <c r="A1014" s="8" t="s">
        <v>304</v>
      </c>
      <c r="B1014" s="13"/>
      <c r="C1014" s="33"/>
      <c r="D1014" s="14"/>
      <c r="E1014" s="14"/>
      <c r="F1014" s="15"/>
      <c r="G1014" s="14"/>
      <c r="H1014" s="14"/>
      <c r="I1014" s="14"/>
      <c r="J1014" s="14"/>
      <c r="K1014" s="14"/>
      <c r="L1014" s="14"/>
      <c r="M1014" s="14"/>
      <c r="N1014" s="14"/>
      <c r="O1014" s="14"/>
      <c r="P1014" s="14"/>
    </row>
    <row r="1015" spans="1:16" x14ac:dyDescent="0.25">
      <c r="A1015" s="16" t="s">
        <v>265</v>
      </c>
      <c r="B1015" s="13"/>
      <c r="C1015" s="33"/>
      <c r="D1015" s="14"/>
      <c r="E1015" s="14"/>
      <c r="F1015" s="15"/>
      <c r="G1015" s="14"/>
      <c r="H1015" s="14"/>
      <c r="I1015" s="14"/>
      <c r="J1015" s="14"/>
      <c r="K1015" s="14"/>
      <c r="L1015" s="14"/>
      <c r="M1015" s="14"/>
      <c r="N1015" s="14"/>
      <c r="O1015" s="14"/>
      <c r="P1015" s="14"/>
    </row>
    <row r="1016" spans="1:16" x14ac:dyDescent="0.25">
      <c r="A1016" s="18">
        <v>44481</v>
      </c>
      <c r="B1016" s="13">
        <v>44336</v>
      </c>
      <c r="C1016" s="33"/>
      <c r="D1016" s="14">
        <v>2855000</v>
      </c>
      <c r="E1016" s="14">
        <v>40298</v>
      </c>
      <c r="F1016" s="15">
        <v>0</v>
      </c>
      <c r="G1016" s="14">
        <v>0</v>
      </c>
      <c r="H1016" s="14">
        <v>4238</v>
      </c>
      <c r="I1016" s="14">
        <v>335950</v>
      </c>
      <c r="J1016" s="14">
        <v>0</v>
      </c>
      <c r="K1016" s="14">
        <v>380486</v>
      </c>
      <c r="L1016" s="14">
        <v>28881</v>
      </c>
      <c r="M1016" s="14">
        <v>0</v>
      </c>
      <c r="N1016" s="14">
        <v>1738</v>
      </c>
      <c r="O1016" s="14">
        <v>0</v>
      </c>
      <c r="P1016" s="14">
        <v>0</v>
      </c>
    </row>
    <row r="1017" spans="1:16" x14ac:dyDescent="0.25">
      <c r="A1017" s="8" t="s">
        <v>1064</v>
      </c>
      <c r="B1017" s="13"/>
      <c r="C1017" s="33"/>
      <c r="D1017" s="14"/>
      <c r="E1017" s="14"/>
      <c r="F1017" s="15"/>
      <c r="G1017" s="14"/>
      <c r="H1017" s="14"/>
      <c r="I1017" s="14"/>
      <c r="J1017" s="14"/>
      <c r="K1017" s="14"/>
      <c r="L1017" s="14"/>
      <c r="M1017" s="14"/>
      <c r="N1017" s="14"/>
      <c r="O1017" s="14"/>
      <c r="P1017" s="14"/>
    </row>
    <row r="1018" spans="1:16" x14ac:dyDescent="0.25">
      <c r="A1018" s="16" t="s">
        <v>1027</v>
      </c>
      <c r="B1018" s="13"/>
      <c r="C1018" s="33"/>
      <c r="D1018" s="14"/>
      <c r="E1018" s="14"/>
      <c r="F1018" s="15"/>
      <c r="G1018" s="14"/>
      <c r="H1018" s="14"/>
      <c r="I1018" s="14"/>
      <c r="J1018" s="14"/>
      <c r="K1018" s="14"/>
      <c r="L1018" s="14"/>
      <c r="M1018" s="14"/>
      <c r="N1018" s="14"/>
      <c r="O1018" s="14"/>
      <c r="P1018" s="14"/>
    </row>
    <row r="1019" spans="1:16" x14ac:dyDescent="0.25">
      <c r="A1019" s="18">
        <v>44593</v>
      </c>
      <c r="B1019" s="13">
        <v>44392</v>
      </c>
      <c r="C1019" s="33"/>
      <c r="D1019" s="14">
        <v>200000</v>
      </c>
      <c r="E1019" s="14">
        <v>3500</v>
      </c>
      <c r="F1019" s="15">
        <v>0</v>
      </c>
      <c r="G1019" s="14">
        <v>0</v>
      </c>
      <c r="H1019" s="14">
        <v>130</v>
      </c>
      <c r="I1019" s="14">
        <v>0</v>
      </c>
      <c r="J1019" s="14">
        <v>0</v>
      </c>
      <c r="K1019" s="14">
        <v>3630</v>
      </c>
      <c r="L1019" s="14">
        <v>3500</v>
      </c>
      <c r="M1019" s="14"/>
      <c r="N1019" s="14">
        <v>130</v>
      </c>
      <c r="O1019" s="14">
        <v>0</v>
      </c>
      <c r="P1019" s="14">
        <v>0</v>
      </c>
    </row>
    <row r="1020" spans="1:16" x14ac:dyDescent="0.25">
      <c r="A1020" s="16" t="s">
        <v>951</v>
      </c>
      <c r="B1020" s="13"/>
      <c r="C1020" s="33"/>
      <c r="D1020" s="14"/>
      <c r="E1020" s="14"/>
      <c r="F1020" s="15"/>
      <c r="G1020" s="14"/>
      <c r="H1020" s="14"/>
      <c r="I1020" s="14"/>
      <c r="J1020" s="14"/>
      <c r="K1020" s="14"/>
      <c r="L1020" s="14"/>
      <c r="M1020" s="14"/>
      <c r="N1020" s="14"/>
      <c r="O1020" s="14"/>
      <c r="P1020" s="14"/>
    </row>
    <row r="1021" spans="1:16" x14ac:dyDescent="0.25">
      <c r="A1021" s="18">
        <v>45078</v>
      </c>
      <c r="B1021" s="13">
        <v>44945</v>
      </c>
      <c r="C1021" s="33"/>
      <c r="D1021" s="14">
        <v>1000000</v>
      </c>
      <c r="E1021" s="14">
        <v>15550</v>
      </c>
      <c r="F1021" s="15">
        <v>0</v>
      </c>
      <c r="G1021" s="14">
        <v>0</v>
      </c>
      <c r="H1021" s="14">
        <v>1005</v>
      </c>
      <c r="I1021" s="14">
        <v>0</v>
      </c>
      <c r="J1021" s="14">
        <v>0</v>
      </c>
      <c r="K1021" s="14">
        <v>16555</v>
      </c>
      <c r="L1021" s="14">
        <v>15550</v>
      </c>
      <c r="M1021" s="14">
        <v>0</v>
      </c>
      <c r="N1021" s="14">
        <v>625</v>
      </c>
      <c r="O1021" s="14">
        <v>0</v>
      </c>
      <c r="P1021" s="14">
        <v>0</v>
      </c>
    </row>
    <row r="1022" spans="1:16" x14ac:dyDescent="0.25">
      <c r="A1022" s="8" t="s">
        <v>709</v>
      </c>
      <c r="B1022" s="13"/>
      <c r="C1022" s="33"/>
      <c r="D1022" s="14"/>
      <c r="E1022" s="14"/>
      <c r="F1022" s="15"/>
      <c r="G1022" s="14"/>
      <c r="H1022" s="14"/>
      <c r="I1022" s="14"/>
      <c r="J1022" s="14"/>
      <c r="K1022" s="14"/>
      <c r="L1022" s="14"/>
      <c r="M1022" s="14"/>
      <c r="N1022" s="14"/>
      <c r="O1022" s="14"/>
      <c r="P1022" s="14"/>
    </row>
    <row r="1023" spans="1:16" x14ac:dyDescent="0.25">
      <c r="A1023" s="16" t="s">
        <v>176</v>
      </c>
      <c r="B1023" s="13"/>
      <c r="C1023" s="33"/>
      <c r="D1023" s="14"/>
      <c r="E1023" s="14"/>
      <c r="F1023" s="15"/>
      <c r="G1023" s="14"/>
      <c r="H1023" s="14"/>
      <c r="I1023" s="14"/>
      <c r="J1023" s="14"/>
      <c r="K1023" s="14"/>
      <c r="L1023" s="14"/>
      <c r="M1023" s="14"/>
      <c r="N1023" s="14"/>
      <c r="O1023" s="14"/>
      <c r="P1023" s="14"/>
    </row>
    <row r="1024" spans="1:16" x14ac:dyDescent="0.25">
      <c r="A1024" s="18">
        <v>44504</v>
      </c>
      <c r="B1024" s="13">
        <v>44364</v>
      </c>
      <c r="C1024" s="33"/>
      <c r="D1024" s="14">
        <v>8080000</v>
      </c>
      <c r="E1024" s="14">
        <v>45500</v>
      </c>
      <c r="F1024" s="15">
        <v>80800</v>
      </c>
      <c r="G1024" s="14">
        <v>0</v>
      </c>
      <c r="H1024" s="14">
        <v>9069</v>
      </c>
      <c r="I1024" s="14">
        <v>0</v>
      </c>
      <c r="J1024" s="14">
        <v>0</v>
      </c>
      <c r="K1024" s="14">
        <v>135369</v>
      </c>
      <c r="L1024" s="14">
        <v>45500</v>
      </c>
      <c r="M1024" s="14">
        <v>0</v>
      </c>
      <c r="N1024" s="14">
        <v>4719</v>
      </c>
      <c r="O1024" s="14">
        <v>0</v>
      </c>
      <c r="P1024" s="14">
        <v>0</v>
      </c>
    </row>
    <row r="1025" spans="1:16" x14ac:dyDescent="0.25">
      <c r="A1025" s="16" t="s">
        <v>177</v>
      </c>
      <c r="B1025" s="13"/>
      <c r="C1025" s="33"/>
      <c r="D1025" s="14"/>
      <c r="E1025" s="14"/>
      <c r="F1025" s="15"/>
      <c r="G1025" s="14"/>
      <c r="H1025" s="14"/>
      <c r="I1025" s="14"/>
      <c r="J1025" s="14"/>
      <c r="K1025" s="14"/>
      <c r="L1025" s="14"/>
      <c r="M1025" s="14"/>
      <c r="N1025" s="14"/>
      <c r="O1025" s="14"/>
      <c r="P1025" s="14"/>
    </row>
    <row r="1026" spans="1:16" x14ac:dyDescent="0.25">
      <c r="A1026" s="18">
        <v>44391</v>
      </c>
      <c r="B1026" s="13">
        <v>44364</v>
      </c>
      <c r="C1026" s="33"/>
      <c r="D1026" s="14">
        <v>4000000</v>
      </c>
      <c r="E1026" s="14">
        <v>2940</v>
      </c>
      <c r="F1026" s="15">
        <v>0</v>
      </c>
      <c r="G1026" s="14">
        <v>0</v>
      </c>
      <c r="H1026" s="14">
        <v>870</v>
      </c>
      <c r="I1026" s="14">
        <v>0</v>
      </c>
      <c r="J1026" s="14">
        <v>0</v>
      </c>
      <c r="K1026" s="14">
        <v>3810</v>
      </c>
      <c r="L1026" s="14">
        <v>2940</v>
      </c>
      <c r="M1026" s="14">
        <v>0</v>
      </c>
      <c r="N1026" s="14">
        <v>0</v>
      </c>
      <c r="O1026" s="14">
        <v>0</v>
      </c>
      <c r="P1026" s="14">
        <v>0</v>
      </c>
    </row>
    <row r="1027" spans="1:16" x14ac:dyDescent="0.25">
      <c r="A1027" s="16" t="s">
        <v>178</v>
      </c>
      <c r="B1027" s="13"/>
      <c r="C1027" s="33"/>
      <c r="D1027" s="14"/>
      <c r="E1027" s="14"/>
      <c r="F1027" s="15"/>
      <c r="G1027" s="14"/>
      <c r="H1027" s="14"/>
      <c r="I1027" s="14"/>
      <c r="J1027" s="14"/>
      <c r="K1027" s="14"/>
      <c r="L1027" s="14"/>
      <c r="M1027" s="14"/>
      <c r="N1027" s="14"/>
      <c r="O1027" s="14"/>
      <c r="P1027" s="14"/>
    </row>
    <row r="1028" spans="1:16" x14ac:dyDescent="0.25">
      <c r="A1028" s="18">
        <v>44530</v>
      </c>
      <c r="B1028" s="13">
        <v>44427</v>
      </c>
      <c r="C1028" s="33"/>
      <c r="D1028" s="14">
        <v>14000000</v>
      </c>
      <c r="E1028" s="14">
        <v>79900</v>
      </c>
      <c r="F1028" s="15">
        <v>98000</v>
      </c>
      <c r="G1028" s="14">
        <v>0</v>
      </c>
      <c r="H1028" s="14">
        <v>51330</v>
      </c>
      <c r="I1028" s="14">
        <v>0</v>
      </c>
      <c r="J1028" s="14">
        <v>0</v>
      </c>
      <c r="K1028" s="14">
        <v>229230</v>
      </c>
      <c r="L1028" s="14">
        <v>59900</v>
      </c>
      <c r="M1028" s="14">
        <v>0</v>
      </c>
      <c r="N1028" s="14">
        <v>7775</v>
      </c>
      <c r="O1028" s="14">
        <v>0</v>
      </c>
      <c r="P1028" s="14">
        <v>19000</v>
      </c>
    </row>
    <row r="1029" spans="1:16" x14ac:dyDescent="0.25">
      <c r="A1029" s="16" t="s">
        <v>181</v>
      </c>
      <c r="B1029" s="13"/>
      <c r="C1029" s="33"/>
      <c r="D1029" s="14"/>
      <c r="E1029" s="14"/>
      <c r="F1029" s="15"/>
      <c r="G1029" s="14"/>
      <c r="H1029" s="14"/>
      <c r="I1029" s="14"/>
      <c r="J1029" s="14"/>
      <c r="K1029" s="14"/>
      <c r="L1029" s="14"/>
      <c r="M1029" s="14"/>
      <c r="N1029" s="14"/>
      <c r="O1029" s="14"/>
      <c r="P1029" s="14"/>
    </row>
    <row r="1030" spans="1:16" x14ac:dyDescent="0.25">
      <c r="A1030" s="18">
        <v>44530</v>
      </c>
      <c r="B1030" s="13">
        <v>44518</v>
      </c>
      <c r="C1030" s="33"/>
      <c r="D1030" s="14">
        <v>20000000</v>
      </c>
      <c r="E1030" s="14">
        <v>30500</v>
      </c>
      <c r="F1030" s="15">
        <v>0</v>
      </c>
      <c r="G1030" s="14">
        <v>0</v>
      </c>
      <c r="H1030" s="14">
        <v>11625</v>
      </c>
      <c r="I1030" s="14">
        <v>0</v>
      </c>
      <c r="J1030" s="14">
        <v>0</v>
      </c>
      <c r="K1030" s="14">
        <v>42125</v>
      </c>
      <c r="L1030" s="14">
        <v>30500</v>
      </c>
      <c r="M1030" s="14">
        <v>0</v>
      </c>
      <c r="N1030" s="14">
        <v>10755</v>
      </c>
      <c r="O1030" s="14">
        <v>0</v>
      </c>
      <c r="P1030" s="14">
        <v>0</v>
      </c>
    </row>
    <row r="1031" spans="1:16" x14ac:dyDescent="0.25">
      <c r="A1031" s="8" t="s">
        <v>728</v>
      </c>
      <c r="B1031" s="13"/>
      <c r="C1031" s="33"/>
      <c r="D1031" s="14"/>
      <c r="E1031" s="14"/>
      <c r="F1031" s="15"/>
      <c r="G1031" s="14"/>
      <c r="H1031" s="14"/>
      <c r="I1031" s="14"/>
      <c r="J1031" s="14"/>
      <c r="K1031" s="14"/>
      <c r="L1031" s="14"/>
      <c r="M1031" s="14"/>
      <c r="N1031" s="14"/>
      <c r="O1031" s="14"/>
      <c r="P1031" s="14"/>
    </row>
    <row r="1032" spans="1:16" x14ac:dyDescent="0.25">
      <c r="A1032" s="16" t="s">
        <v>64</v>
      </c>
      <c r="B1032" s="13"/>
      <c r="C1032" s="33"/>
      <c r="D1032" s="14"/>
      <c r="E1032" s="14"/>
      <c r="F1032" s="15"/>
      <c r="G1032" s="14"/>
      <c r="H1032" s="14"/>
      <c r="I1032" s="14"/>
      <c r="J1032" s="14"/>
      <c r="K1032" s="14"/>
      <c r="L1032" s="14"/>
      <c r="M1032" s="14"/>
      <c r="N1032" s="14"/>
      <c r="O1032" s="14"/>
      <c r="P1032" s="14"/>
    </row>
    <row r="1033" spans="1:16" x14ac:dyDescent="0.25">
      <c r="A1033" s="18">
        <v>44587</v>
      </c>
      <c r="B1033" s="13">
        <v>44518</v>
      </c>
      <c r="C1033" s="33"/>
      <c r="D1033" s="14">
        <v>20000000</v>
      </c>
      <c r="E1033" s="14">
        <v>40000</v>
      </c>
      <c r="F1033" s="15">
        <v>0</v>
      </c>
      <c r="G1033" s="14">
        <v>0</v>
      </c>
      <c r="H1033" s="14">
        <v>12775</v>
      </c>
      <c r="I1033" s="14">
        <v>0</v>
      </c>
      <c r="J1033" s="14">
        <v>0</v>
      </c>
      <c r="K1033" s="14">
        <v>52775</v>
      </c>
      <c r="L1033" s="14">
        <v>25000</v>
      </c>
      <c r="M1033" s="14">
        <v>0</v>
      </c>
      <c r="N1033" s="14">
        <v>10775</v>
      </c>
      <c r="O1033" s="14">
        <v>0</v>
      </c>
      <c r="P1033" s="14">
        <v>0</v>
      </c>
    </row>
    <row r="1034" spans="1:16" x14ac:dyDescent="0.25">
      <c r="A1034" s="8" t="s">
        <v>487</v>
      </c>
      <c r="B1034" s="13"/>
      <c r="C1034" s="33"/>
      <c r="D1034" s="14"/>
      <c r="E1034" s="14"/>
      <c r="F1034" s="15"/>
      <c r="G1034" s="14"/>
      <c r="H1034" s="14"/>
      <c r="I1034" s="14"/>
      <c r="J1034" s="14"/>
      <c r="K1034" s="14"/>
      <c r="L1034" s="14"/>
      <c r="M1034" s="14"/>
      <c r="N1034" s="14"/>
      <c r="O1034" s="14"/>
      <c r="P1034" s="14"/>
    </row>
    <row r="1035" spans="1:16" x14ac:dyDescent="0.25">
      <c r="A1035" s="16" t="s">
        <v>486</v>
      </c>
      <c r="B1035" s="13"/>
      <c r="C1035" s="33"/>
      <c r="D1035" s="14"/>
      <c r="E1035" s="14"/>
      <c r="F1035" s="15"/>
      <c r="G1035" s="14"/>
      <c r="H1035" s="14"/>
      <c r="I1035" s="14"/>
      <c r="J1035" s="14"/>
      <c r="K1035" s="14"/>
      <c r="L1035" s="14"/>
      <c r="M1035" s="14"/>
      <c r="N1035" s="14"/>
      <c r="O1035" s="14"/>
      <c r="P1035" s="14"/>
    </row>
    <row r="1036" spans="1:16" x14ac:dyDescent="0.25">
      <c r="A1036" s="18">
        <v>44720</v>
      </c>
      <c r="B1036" s="13">
        <v>44637</v>
      </c>
      <c r="C1036" s="33"/>
      <c r="D1036" s="14">
        <v>10000000</v>
      </c>
      <c r="E1036" s="14">
        <v>70080</v>
      </c>
      <c r="F1036" s="15">
        <v>0</v>
      </c>
      <c r="G1036" s="14">
        <v>0</v>
      </c>
      <c r="H1036" s="14">
        <v>8275</v>
      </c>
      <c r="I1036" s="14">
        <v>0</v>
      </c>
      <c r="J1036" s="14">
        <v>0</v>
      </c>
      <c r="K1036" s="14">
        <v>78355</v>
      </c>
      <c r="L1036" s="14">
        <v>51025</v>
      </c>
      <c r="M1036" s="14">
        <v>0</v>
      </c>
      <c r="N1036" s="14">
        <v>5775</v>
      </c>
      <c r="O1036" s="14">
        <v>0</v>
      </c>
      <c r="P1036" s="14">
        <v>0</v>
      </c>
    </row>
    <row r="1037" spans="1:16" x14ac:dyDescent="0.25">
      <c r="A1037" s="8" t="s">
        <v>703</v>
      </c>
      <c r="B1037" s="13"/>
      <c r="C1037" s="33"/>
      <c r="D1037" s="14"/>
      <c r="E1037" s="14"/>
      <c r="F1037" s="15"/>
      <c r="G1037" s="14"/>
      <c r="H1037" s="14"/>
      <c r="I1037" s="14"/>
      <c r="J1037" s="14"/>
      <c r="K1037" s="14"/>
      <c r="L1037" s="14"/>
      <c r="M1037" s="14"/>
      <c r="N1037" s="14"/>
      <c r="O1037" s="14"/>
      <c r="P1037" s="14"/>
    </row>
    <row r="1038" spans="1:16" x14ac:dyDescent="0.25">
      <c r="A1038" s="16" t="s">
        <v>340</v>
      </c>
      <c r="B1038" s="13"/>
      <c r="C1038" s="33"/>
      <c r="D1038" s="14"/>
      <c r="E1038" s="14"/>
      <c r="F1038" s="15"/>
      <c r="G1038" s="14"/>
      <c r="H1038" s="14"/>
      <c r="I1038" s="14"/>
      <c r="J1038" s="14"/>
      <c r="K1038" s="14"/>
      <c r="L1038" s="14"/>
      <c r="M1038" s="14"/>
      <c r="N1038" s="14"/>
      <c r="O1038" s="14"/>
      <c r="P1038" s="14"/>
    </row>
    <row r="1039" spans="1:16" x14ac:dyDescent="0.25">
      <c r="A1039" s="18">
        <v>44391</v>
      </c>
      <c r="B1039" s="13">
        <v>44301</v>
      </c>
      <c r="C1039" s="33"/>
      <c r="D1039" s="14">
        <v>15025000</v>
      </c>
      <c r="E1039" s="14">
        <v>80169</v>
      </c>
      <c r="F1039" s="15">
        <v>151250</v>
      </c>
      <c r="G1039" s="14">
        <v>93365</v>
      </c>
      <c r="H1039" s="14">
        <v>48918</v>
      </c>
      <c r="I1039" s="14">
        <v>0</v>
      </c>
      <c r="J1039" s="14">
        <v>0</v>
      </c>
      <c r="K1039" s="14">
        <v>373702</v>
      </c>
      <c r="L1039" s="14">
        <v>60169</v>
      </c>
      <c r="M1039" s="14">
        <v>20000</v>
      </c>
      <c r="N1039" s="14">
        <v>8288</v>
      </c>
      <c r="O1039" s="14">
        <v>0</v>
      </c>
      <c r="P1039" s="14">
        <v>30050</v>
      </c>
    </row>
    <row r="1040" spans="1:16" x14ac:dyDescent="0.25">
      <c r="A1040" s="8" t="s">
        <v>1301</v>
      </c>
      <c r="B1040" s="13"/>
      <c r="C1040" s="33"/>
      <c r="D1040" s="14"/>
      <c r="E1040" s="14"/>
      <c r="F1040" s="15"/>
      <c r="G1040" s="14"/>
      <c r="H1040" s="14"/>
      <c r="I1040" s="14"/>
      <c r="J1040" s="14"/>
      <c r="K1040" s="14"/>
      <c r="L1040" s="14"/>
      <c r="M1040" s="14"/>
      <c r="N1040" s="14"/>
      <c r="O1040" s="14"/>
      <c r="P1040" s="14"/>
    </row>
    <row r="1041" spans="1:16" x14ac:dyDescent="0.25">
      <c r="A1041" s="16" t="s">
        <v>750</v>
      </c>
      <c r="B1041" s="13"/>
      <c r="C1041" s="33"/>
      <c r="D1041" s="14"/>
      <c r="E1041" s="14"/>
      <c r="F1041" s="15"/>
      <c r="G1041" s="14"/>
      <c r="H1041" s="14"/>
      <c r="I1041" s="14"/>
      <c r="J1041" s="14"/>
      <c r="K1041" s="14"/>
      <c r="L1041" s="14"/>
      <c r="M1041" s="14"/>
      <c r="N1041" s="14"/>
      <c r="O1041" s="14"/>
      <c r="P1041" s="14"/>
    </row>
    <row r="1042" spans="1:16" x14ac:dyDescent="0.25">
      <c r="A1042" s="18">
        <v>45436</v>
      </c>
      <c r="B1042" s="13">
        <v>44882</v>
      </c>
      <c r="C1042" s="33">
        <v>1</v>
      </c>
      <c r="D1042" s="14">
        <v>20000000</v>
      </c>
      <c r="E1042" s="14">
        <v>163050</v>
      </c>
      <c r="F1042" s="15">
        <v>172250</v>
      </c>
      <c r="G1042" s="14">
        <v>57627</v>
      </c>
      <c r="H1042" s="14">
        <v>109850</v>
      </c>
      <c r="I1042" s="14">
        <v>0</v>
      </c>
      <c r="J1042" s="14">
        <v>0</v>
      </c>
      <c r="K1042" s="14">
        <v>502777</v>
      </c>
      <c r="L1042" s="14">
        <v>123050</v>
      </c>
      <c r="M1042" s="14">
        <v>0</v>
      </c>
      <c r="N1042" s="14">
        <v>19050</v>
      </c>
      <c r="O1042" s="14">
        <v>0</v>
      </c>
      <c r="P1042" s="14">
        <v>35000</v>
      </c>
    </row>
    <row r="1043" spans="1:16" x14ac:dyDescent="0.25">
      <c r="A1043" s="8" t="s">
        <v>429</v>
      </c>
      <c r="B1043" s="13"/>
      <c r="C1043" s="33"/>
      <c r="D1043" s="14"/>
      <c r="E1043" s="14"/>
      <c r="F1043" s="15"/>
      <c r="G1043" s="14"/>
      <c r="H1043" s="14"/>
      <c r="I1043" s="14"/>
      <c r="J1043" s="14"/>
      <c r="K1043" s="14"/>
      <c r="L1043" s="14"/>
      <c r="M1043" s="14"/>
      <c r="N1043" s="14"/>
      <c r="O1043" s="14"/>
      <c r="P1043" s="14"/>
    </row>
    <row r="1044" spans="1:16" x14ac:dyDescent="0.25">
      <c r="A1044" s="16" t="s">
        <v>326</v>
      </c>
      <c r="B1044" s="13"/>
      <c r="C1044" s="33"/>
      <c r="D1044" s="14"/>
      <c r="E1044" s="14"/>
      <c r="F1044" s="15"/>
      <c r="G1044" s="14"/>
      <c r="H1044" s="14"/>
      <c r="I1044" s="14"/>
      <c r="J1044" s="14"/>
      <c r="K1044" s="14"/>
      <c r="L1044" s="14"/>
      <c r="M1044" s="14"/>
      <c r="N1044" s="14"/>
      <c r="O1044" s="14"/>
      <c r="P1044" s="14"/>
    </row>
    <row r="1045" spans="1:16" x14ac:dyDescent="0.25">
      <c r="A1045" s="18">
        <v>44439</v>
      </c>
      <c r="B1045" s="13">
        <v>44252</v>
      </c>
      <c r="C1045" s="33"/>
      <c r="D1045" s="14">
        <v>17000000</v>
      </c>
      <c r="E1045" s="14">
        <v>40000</v>
      </c>
      <c r="F1045" s="15">
        <v>0</v>
      </c>
      <c r="G1045" s="14">
        <v>73275</v>
      </c>
      <c r="H1045" s="14">
        <v>0</v>
      </c>
      <c r="I1045" s="14">
        <v>0</v>
      </c>
      <c r="J1045" s="14">
        <v>0</v>
      </c>
      <c r="K1045" s="14">
        <v>113275</v>
      </c>
      <c r="L1045" s="14">
        <v>40000</v>
      </c>
      <c r="M1045" s="14">
        <v>0</v>
      </c>
      <c r="N1045" s="14">
        <v>9275</v>
      </c>
      <c r="O1045" s="14">
        <v>0</v>
      </c>
      <c r="P1045" s="14">
        <v>58000</v>
      </c>
    </row>
    <row r="1046" spans="1:16" x14ac:dyDescent="0.25">
      <c r="A1046" s="8" t="s">
        <v>779</v>
      </c>
      <c r="B1046" s="13"/>
      <c r="C1046" s="33"/>
      <c r="D1046" s="14"/>
      <c r="E1046" s="14"/>
      <c r="F1046" s="15"/>
      <c r="G1046" s="14"/>
      <c r="H1046" s="14"/>
      <c r="I1046" s="14"/>
      <c r="J1046" s="14"/>
      <c r="K1046" s="14"/>
      <c r="L1046" s="14"/>
      <c r="M1046" s="14"/>
      <c r="N1046" s="14"/>
      <c r="O1046" s="14"/>
      <c r="P1046" s="14"/>
    </row>
    <row r="1047" spans="1:16" x14ac:dyDescent="0.25">
      <c r="A1047" s="16" t="s">
        <v>750</v>
      </c>
      <c r="B1047" s="13"/>
      <c r="C1047" s="33"/>
      <c r="D1047" s="14"/>
      <c r="E1047" s="14"/>
      <c r="F1047" s="15"/>
      <c r="G1047" s="14"/>
      <c r="H1047" s="14"/>
      <c r="I1047" s="14"/>
      <c r="J1047" s="14"/>
      <c r="K1047" s="14"/>
      <c r="L1047" s="14"/>
      <c r="M1047" s="14"/>
      <c r="N1047" s="14"/>
      <c r="O1047" s="14"/>
      <c r="P1047" s="14"/>
    </row>
    <row r="1048" spans="1:16" x14ac:dyDescent="0.25">
      <c r="A1048" s="18">
        <v>44861</v>
      </c>
      <c r="B1048" s="13">
        <v>44614</v>
      </c>
      <c r="C1048" s="33">
        <v>1</v>
      </c>
      <c r="D1048" s="14">
        <v>15000000</v>
      </c>
      <c r="E1048" s="14">
        <v>79150</v>
      </c>
      <c r="F1048" s="15">
        <v>74250</v>
      </c>
      <c r="G1048" s="14">
        <v>0</v>
      </c>
      <c r="H1048" s="14">
        <v>48175</v>
      </c>
      <c r="I1048" s="14">
        <v>0</v>
      </c>
      <c r="J1048" s="14">
        <v>0</v>
      </c>
      <c r="K1048" s="14">
        <v>201575</v>
      </c>
      <c r="L1048" s="14">
        <v>59150</v>
      </c>
      <c r="M1048" s="14">
        <v>0</v>
      </c>
      <c r="N1048" s="14">
        <v>8275</v>
      </c>
      <c r="O1048" s="14">
        <v>0</v>
      </c>
      <c r="P1048" s="14">
        <v>15000</v>
      </c>
    </row>
    <row r="1049" spans="1:16" x14ac:dyDescent="0.25">
      <c r="A1049" s="8" t="s">
        <v>261</v>
      </c>
      <c r="B1049" s="13"/>
      <c r="C1049" s="33"/>
      <c r="D1049" s="14"/>
      <c r="E1049" s="14"/>
      <c r="F1049" s="15"/>
      <c r="G1049" s="14"/>
      <c r="H1049" s="14"/>
      <c r="I1049" s="14"/>
      <c r="J1049" s="14"/>
      <c r="K1049" s="14"/>
      <c r="L1049" s="14"/>
      <c r="M1049" s="14"/>
      <c r="N1049" s="14"/>
      <c r="O1049" s="14"/>
      <c r="P1049" s="14"/>
    </row>
    <row r="1050" spans="1:16" x14ac:dyDescent="0.25">
      <c r="A1050" s="16" t="s">
        <v>259</v>
      </c>
      <c r="B1050" s="13"/>
      <c r="C1050" s="33"/>
      <c r="D1050" s="14"/>
      <c r="E1050" s="14"/>
      <c r="F1050" s="15"/>
      <c r="G1050" s="14"/>
      <c r="H1050" s="14"/>
      <c r="I1050" s="14"/>
      <c r="J1050" s="14"/>
      <c r="K1050" s="14"/>
      <c r="L1050" s="14"/>
      <c r="M1050" s="14"/>
      <c r="N1050" s="14"/>
      <c r="O1050" s="14"/>
      <c r="P1050" s="14"/>
    </row>
    <row r="1051" spans="1:16" x14ac:dyDescent="0.25">
      <c r="A1051" s="18">
        <v>44644</v>
      </c>
      <c r="B1051" s="13">
        <v>44427</v>
      </c>
      <c r="C1051" s="33"/>
      <c r="D1051" s="14">
        <v>750000</v>
      </c>
      <c r="E1051" s="14">
        <v>9575</v>
      </c>
      <c r="F1051" s="15">
        <v>0</v>
      </c>
      <c r="G1051" s="14">
        <v>0</v>
      </c>
      <c r="H1051" s="14">
        <v>3475</v>
      </c>
      <c r="I1051" s="14">
        <v>0</v>
      </c>
      <c r="J1051" s="14">
        <v>0</v>
      </c>
      <c r="K1051" s="14">
        <v>13050</v>
      </c>
      <c r="L1051" s="14">
        <v>9575</v>
      </c>
      <c r="M1051" s="14">
        <v>0</v>
      </c>
      <c r="N1051" s="14">
        <v>475</v>
      </c>
      <c r="O1051" s="14">
        <v>0</v>
      </c>
      <c r="P1051" s="14">
        <v>0</v>
      </c>
    </row>
    <row r="1052" spans="1:16" x14ac:dyDescent="0.25">
      <c r="A1052" s="8" t="s">
        <v>731</v>
      </c>
      <c r="B1052" s="13"/>
      <c r="C1052" s="33"/>
      <c r="D1052" s="14"/>
      <c r="E1052" s="14"/>
      <c r="F1052" s="15"/>
      <c r="G1052" s="14"/>
      <c r="H1052" s="14"/>
      <c r="I1052" s="14"/>
      <c r="J1052" s="14"/>
      <c r="K1052" s="14"/>
      <c r="L1052" s="14"/>
      <c r="M1052" s="14"/>
      <c r="N1052" s="14"/>
      <c r="O1052" s="14"/>
      <c r="P1052" s="14"/>
    </row>
    <row r="1053" spans="1:16" x14ac:dyDescent="0.25">
      <c r="A1053" s="16" t="s">
        <v>72</v>
      </c>
      <c r="B1053" s="13"/>
      <c r="C1053" s="33"/>
      <c r="D1053" s="14"/>
      <c r="E1053" s="14"/>
      <c r="F1053" s="15"/>
      <c r="G1053" s="14"/>
      <c r="H1053" s="14"/>
      <c r="I1053" s="14"/>
      <c r="J1053" s="14"/>
      <c r="K1053" s="14"/>
      <c r="L1053" s="14"/>
      <c r="M1053" s="14"/>
      <c r="N1053" s="14"/>
      <c r="O1053" s="14"/>
      <c r="P1053" s="14"/>
    </row>
    <row r="1054" spans="1:16" x14ac:dyDescent="0.25">
      <c r="A1054" s="18">
        <v>44594</v>
      </c>
      <c r="B1054" s="13">
        <v>44546</v>
      </c>
      <c r="C1054" s="33"/>
      <c r="D1054" s="14">
        <v>8000000</v>
      </c>
      <c r="E1054" s="14">
        <v>50025</v>
      </c>
      <c r="F1054" s="15">
        <v>0</v>
      </c>
      <c r="G1054" s="14">
        <v>0</v>
      </c>
      <c r="H1054" s="14">
        <v>32175</v>
      </c>
      <c r="I1054" s="14">
        <v>0</v>
      </c>
      <c r="J1054" s="14">
        <v>0</v>
      </c>
      <c r="K1054" s="14">
        <v>82200</v>
      </c>
      <c r="L1054" s="14">
        <v>45025</v>
      </c>
      <c r="M1054" s="14">
        <v>0</v>
      </c>
      <c r="N1054" s="14">
        <v>4675</v>
      </c>
      <c r="O1054" s="14">
        <v>0</v>
      </c>
      <c r="P1054" s="14">
        <v>0</v>
      </c>
    </row>
    <row r="1055" spans="1:16" x14ac:dyDescent="0.25">
      <c r="A1055" s="8" t="s">
        <v>1306</v>
      </c>
      <c r="B1055" s="13"/>
      <c r="C1055" s="33"/>
      <c r="D1055" s="14"/>
      <c r="E1055" s="14"/>
      <c r="F1055" s="15"/>
      <c r="G1055" s="14"/>
      <c r="H1055" s="14"/>
      <c r="I1055" s="14"/>
      <c r="J1055" s="14"/>
      <c r="K1055" s="14"/>
      <c r="L1055" s="14"/>
      <c r="M1055" s="14"/>
      <c r="N1055" s="14"/>
      <c r="O1055" s="14"/>
      <c r="P1055" s="14"/>
    </row>
    <row r="1056" spans="1:16" x14ac:dyDescent="0.25">
      <c r="A1056" s="16" t="s">
        <v>1260</v>
      </c>
      <c r="B1056" s="13"/>
      <c r="C1056" s="33"/>
      <c r="D1056" s="14"/>
      <c r="E1056" s="14"/>
      <c r="F1056" s="15"/>
      <c r="G1056" s="14"/>
      <c r="H1056" s="14"/>
      <c r="I1056" s="14"/>
      <c r="J1056" s="14"/>
      <c r="K1056" s="14"/>
      <c r="L1056" s="14"/>
      <c r="M1056" s="14"/>
      <c r="N1056" s="14"/>
      <c r="O1056" s="14"/>
      <c r="P1056" s="14"/>
    </row>
    <row r="1057" spans="1:16" x14ac:dyDescent="0.25">
      <c r="A1057" s="18">
        <v>45461</v>
      </c>
      <c r="B1057" s="13">
        <v>45428</v>
      </c>
      <c r="C1057" s="33"/>
      <c r="D1057" s="14">
        <v>6500000</v>
      </c>
      <c r="E1057" s="14">
        <v>54275</v>
      </c>
      <c r="F1057" s="15">
        <v>29250</v>
      </c>
      <c r="G1057" s="14">
        <v>0</v>
      </c>
      <c r="H1057" s="14">
        <v>11350</v>
      </c>
      <c r="I1057" s="14">
        <v>0</v>
      </c>
      <c r="J1057" s="14">
        <v>0</v>
      </c>
      <c r="K1057" s="14">
        <v>94875</v>
      </c>
      <c r="L1057" s="14">
        <v>46775</v>
      </c>
      <c r="M1057" s="14">
        <v>0</v>
      </c>
      <c r="N1057" s="14">
        <v>3850</v>
      </c>
      <c r="O1057" s="14">
        <v>0</v>
      </c>
      <c r="P1057" s="14">
        <v>0</v>
      </c>
    </row>
    <row r="1058" spans="1:16" x14ac:dyDescent="0.25">
      <c r="A1058" s="8" t="s">
        <v>720</v>
      </c>
      <c r="B1058" s="13"/>
      <c r="C1058" s="33"/>
      <c r="D1058" s="14"/>
      <c r="E1058" s="14"/>
      <c r="F1058" s="15"/>
      <c r="G1058" s="14"/>
      <c r="H1058" s="14"/>
      <c r="I1058" s="14"/>
      <c r="J1058" s="14"/>
      <c r="K1058" s="14"/>
      <c r="L1058" s="14"/>
      <c r="M1058" s="14"/>
      <c r="N1058" s="14"/>
      <c r="O1058" s="14"/>
      <c r="P1058" s="14"/>
    </row>
    <row r="1059" spans="1:16" x14ac:dyDescent="0.25">
      <c r="A1059" s="16" t="s">
        <v>386</v>
      </c>
      <c r="B1059" s="13"/>
      <c r="C1059" s="33"/>
      <c r="D1059" s="14"/>
      <c r="E1059" s="14"/>
      <c r="F1059" s="15"/>
      <c r="G1059" s="14"/>
      <c r="H1059" s="14"/>
      <c r="I1059" s="14"/>
      <c r="J1059" s="14"/>
      <c r="K1059" s="14"/>
      <c r="L1059" s="14"/>
      <c r="M1059" s="14"/>
      <c r="N1059" s="14"/>
      <c r="O1059" s="14"/>
      <c r="P1059" s="14"/>
    </row>
    <row r="1060" spans="1:16" x14ac:dyDescent="0.25">
      <c r="A1060" s="18">
        <v>44469</v>
      </c>
      <c r="B1060" s="13">
        <v>44455</v>
      </c>
      <c r="C1060" s="33"/>
      <c r="D1060" s="14">
        <v>8000000</v>
      </c>
      <c r="E1060" s="14">
        <v>27500</v>
      </c>
      <c r="F1060" s="15">
        <v>0</v>
      </c>
      <c r="G1060" s="14">
        <v>0</v>
      </c>
      <c r="H1060" s="14">
        <v>1500</v>
      </c>
      <c r="I1060" s="14">
        <v>0</v>
      </c>
      <c r="J1060" s="14">
        <v>0</v>
      </c>
      <c r="K1060" s="14">
        <v>29000</v>
      </c>
      <c r="L1060" s="14">
        <v>20000</v>
      </c>
      <c r="M1060" s="14">
        <v>0</v>
      </c>
      <c r="N1060" s="14">
        <v>0</v>
      </c>
      <c r="O1060" s="14">
        <v>0</v>
      </c>
      <c r="P1060" s="14">
        <v>0</v>
      </c>
    </row>
    <row r="1061" spans="1:16" x14ac:dyDescent="0.25">
      <c r="A1061" s="16" t="s">
        <v>455</v>
      </c>
      <c r="B1061" s="13"/>
      <c r="C1061" s="33"/>
      <c r="D1061" s="14"/>
      <c r="E1061" s="14"/>
      <c r="F1061" s="15"/>
      <c r="G1061" s="14"/>
      <c r="H1061" s="14"/>
      <c r="I1061" s="14"/>
      <c r="J1061" s="14"/>
      <c r="K1061" s="14"/>
      <c r="L1061" s="14"/>
      <c r="M1061" s="14"/>
      <c r="N1061" s="14"/>
      <c r="O1061" s="14"/>
      <c r="P1061" s="14"/>
    </row>
    <row r="1062" spans="1:16" x14ac:dyDescent="0.25">
      <c r="A1062" s="18">
        <v>44693</v>
      </c>
      <c r="B1062" s="13">
        <v>44546</v>
      </c>
      <c r="C1062" s="33"/>
      <c r="D1062" s="14">
        <v>30000000</v>
      </c>
      <c r="E1062" s="14">
        <v>65000</v>
      </c>
      <c r="F1062" s="15">
        <v>75000</v>
      </c>
      <c r="G1062" s="14">
        <v>0</v>
      </c>
      <c r="H1062" s="14">
        <v>37075</v>
      </c>
      <c r="I1062" s="14">
        <v>0</v>
      </c>
      <c r="J1062" s="14">
        <v>0</v>
      </c>
      <c r="K1062" s="14">
        <v>177075</v>
      </c>
      <c r="L1062" s="14">
        <v>50000</v>
      </c>
      <c r="M1062" s="14">
        <v>0</v>
      </c>
      <c r="N1062" s="14">
        <v>15275</v>
      </c>
      <c r="O1062" s="14">
        <v>0</v>
      </c>
      <c r="P1062" s="14">
        <v>19300</v>
      </c>
    </row>
    <row r="1063" spans="1:16" x14ac:dyDescent="0.25">
      <c r="A1063" s="16" t="s">
        <v>766</v>
      </c>
      <c r="B1063" s="13"/>
      <c r="C1063" s="33"/>
      <c r="D1063" s="14"/>
      <c r="E1063" s="14"/>
      <c r="F1063" s="15"/>
      <c r="G1063" s="14"/>
      <c r="H1063" s="14"/>
      <c r="I1063" s="14"/>
      <c r="J1063" s="14"/>
      <c r="K1063" s="14"/>
      <c r="L1063" s="14"/>
      <c r="M1063" s="14"/>
      <c r="N1063" s="14"/>
      <c r="O1063" s="14"/>
      <c r="P1063" s="14"/>
    </row>
    <row r="1064" spans="1:16" x14ac:dyDescent="0.25">
      <c r="A1064" s="18">
        <v>44896</v>
      </c>
      <c r="B1064" s="13">
        <v>44882</v>
      </c>
      <c r="C1064" s="33"/>
      <c r="D1064" s="14">
        <v>3000000</v>
      </c>
      <c r="E1064" s="14">
        <v>43775</v>
      </c>
      <c r="F1064" s="15">
        <v>0</v>
      </c>
      <c r="G1064" s="14">
        <v>0</v>
      </c>
      <c r="H1064" s="14">
        <v>9250</v>
      </c>
      <c r="I1064" s="14">
        <v>0</v>
      </c>
      <c r="J1064" s="14">
        <v>0</v>
      </c>
      <c r="K1064" s="14">
        <v>53025</v>
      </c>
      <c r="L1064" s="14">
        <v>20000</v>
      </c>
      <c r="M1064" s="14">
        <v>0</v>
      </c>
      <c r="N1064" s="14">
        <v>0</v>
      </c>
      <c r="O1064" s="14">
        <v>0</v>
      </c>
      <c r="P1064" s="14">
        <v>7750</v>
      </c>
    </row>
    <row r="1065" spans="1:16" x14ac:dyDescent="0.25">
      <c r="A1065" s="8" t="s">
        <v>699</v>
      </c>
      <c r="B1065" s="13"/>
      <c r="C1065" s="33"/>
      <c r="D1065" s="14"/>
      <c r="E1065" s="14"/>
      <c r="F1065" s="15"/>
      <c r="G1065" s="14"/>
      <c r="H1065" s="14"/>
      <c r="I1065" s="14"/>
      <c r="J1065" s="14"/>
      <c r="K1065" s="14"/>
      <c r="L1065" s="14"/>
      <c r="M1065" s="14"/>
      <c r="N1065" s="14"/>
      <c r="O1065" s="14"/>
      <c r="P1065" s="14"/>
    </row>
    <row r="1066" spans="1:16" x14ac:dyDescent="0.25">
      <c r="A1066" s="16" t="s">
        <v>328</v>
      </c>
      <c r="B1066" s="13"/>
      <c r="C1066" s="33"/>
      <c r="D1066" s="14"/>
      <c r="E1066" s="14"/>
      <c r="F1066" s="15"/>
      <c r="G1066" s="14"/>
      <c r="H1066" s="14"/>
      <c r="I1066" s="14"/>
      <c r="J1066" s="14"/>
      <c r="K1066" s="14"/>
      <c r="L1066" s="14"/>
      <c r="M1066" s="14"/>
      <c r="N1066" s="14"/>
      <c r="O1066" s="14"/>
      <c r="P1066" s="14"/>
    </row>
    <row r="1067" spans="1:16" x14ac:dyDescent="0.25">
      <c r="A1067" s="18">
        <v>44405</v>
      </c>
      <c r="B1067" s="13">
        <v>44252</v>
      </c>
      <c r="C1067" s="33"/>
      <c r="D1067" s="14">
        <v>61730000</v>
      </c>
      <c r="E1067" s="14">
        <v>84985</v>
      </c>
      <c r="F1067" s="15">
        <v>493840</v>
      </c>
      <c r="G1067" s="14">
        <v>285713</v>
      </c>
      <c r="H1067" s="14">
        <v>140611</v>
      </c>
      <c r="I1067" s="14">
        <v>0</v>
      </c>
      <c r="J1067" s="14">
        <v>0</v>
      </c>
      <c r="K1067" s="14">
        <v>1005149</v>
      </c>
      <c r="L1067" s="14">
        <v>62485</v>
      </c>
      <c r="M1067" s="14">
        <v>0</v>
      </c>
      <c r="N1067" s="14">
        <v>28381</v>
      </c>
      <c r="O1067" s="14">
        <v>0</v>
      </c>
      <c r="P1067" s="14">
        <v>63230</v>
      </c>
    </row>
    <row r="1068" spans="1:16" x14ac:dyDescent="0.25">
      <c r="A1068" s="8" t="s">
        <v>530</v>
      </c>
      <c r="B1068" s="13"/>
      <c r="C1068" s="33"/>
      <c r="D1068" s="14"/>
      <c r="E1068" s="14"/>
      <c r="F1068" s="15"/>
      <c r="G1068" s="14"/>
      <c r="H1068" s="14"/>
      <c r="I1068" s="14"/>
      <c r="J1068" s="14"/>
      <c r="K1068" s="14"/>
      <c r="L1068" s="14"/>
      <c r="M1068" s="14"/>
      <c r="N1068" s="14"/>
      <c r="O1068" s="14"/>
      <c r="P1068" s="14"/>
    </row>
    <row r="1069" spans="1:16" x14ac:dyDescent="0.25">
      <c r="A1069" s="16" t="s">
        <v>489</v>
      </c>
      <c r="B1069" s="13"/>
      <c r="C1069" s="33"/>
      <c r="D1069" s="14"/>
      <c r="E1069" s="14"/>
      <c r="F1069" s="15"/>
      <c r="G1069" s="14"/>
      <c r="H1069" s="14"/>
      <c r="I1069" s="14"/>
      <c r="J1069" s="14"/>
      <c r="K1069" s="14"/>
      <c r="L1069" s="14"/>
      <c r="M1069" s="14"/>
      <c r="N1069" s="14"/>
      <c r="O1069" s="14"/>
      <c r="P1069" s="14"/>
    </row>
    <row r="1070" spans="1:16" x14ac:dyDescent="0.25">
      <c r="A1070" s="18">
        <v>45098</v>
      </c>
      <c r="B1070" s="13">
        <v>44546</v>
      </c>
      <c r="C1070" s="33">
        <v>1</v>
      </c>
      <c r="D1070" s="14">
        <v>861750</v>
      </c>
      <c r="E1070" s="14">
        <v>41215</v>
      </c>
      <c r="F1070" s="15">
        <v>0</v>
      </c>
      <c r="G1070" s="14">
        <v>0</v>
      </c>
      <c r="H1070" s="14">
        <v>9247</v>
      </c>
      <c r="I1070" s="14">
        <v>0</v>
      </c>
      <c r="J1070" s="14">
        <v>0</v>
      </c>
      <c r="K1070" s="14">
        <v>50462</v>
      </c>
      <c r="L1070" s="14">
        <v>34500</v>
      </c>
      <c r="M1070" s="14">
        <v>0</v>
      </c>
      <c r="N1070" s="14">
        <v>1197</v>
      </c>
      <c r="O1070" s="14">
        <v>0</v>
      </c>
      <c r="P1070" s="14">
        <v>5550</v>
      </c>
    </row>
    <row r="1071" spans="1:16" x14ac:dyDescent="0.25">
      <c r="A1071" s="16" t="s">
        <v>524</v>
      </c>
      <c r="B1071" s="13"/>
      <c r="C1071" s="33"/>
      <c r="D1071" s="14"/>
      <c r="E1071" s="14"/>
      <c r="F1071" s="15"/>
      <c r="G1071" s="14"/>
      <c r="H1071" s="14"/>
      <c r="I1071" s="14"/>
      <c r="J1071" s="14"/>
      <c r="K1071" s="14"/>
      <c r="L1071" s="14"/>
      <c r="M1071" s="14"/>
      <c r="N1071" s="14"/>
      <c r="O1071" s="14"/>
      <c r="P1071" s="14"/>
    </row>
    <row r="1072" spans="1:16" x14ac:dyDescent="0.25">
      <c r="A1072" s="18">
        <v>44789</v>
      </c>
      <c r="B1072" s="13">
        <v>44700</v>
      </c>
      <c r="C1072" s="33"/>
      <c r="D1072" s="14">
        <v>1250000</v>
      </c>
      <c r="E1072" s="14">
        <v>30750</v>
      </c>
      <c r="F1072" s="15">
        <v>0</v>
      </c>
      <c r="G1072" s="14">
        <v>0</v>
      </c>
      <c r="H1072" s="14">
        <v>13775</v>
      </c>
      <c r="I1072" s="14">
        <v>0</v>
      </c>
      <c r="J1072" s="14">
        <v>0</v>
      </c>
      <c r="K1072" s="14">
        <v>44525</v>
      </c>
      <c r="L1072" s="14">
        <v>20750</v>
      </c>
      <c r="M1072" s="14">
        <v>0</v>
      </c>
      <c r="N1072" s="14">
        <v>775</v>
      </c>
      <c r="O1072" s="14">
        <v>0</v>
      </c>
      <c r="P1072" s="14">
        <v>0</v>
      </c>
    </row>
    <row r="1073" spans="1:16" x14ac:dyDescent="0.25">
      <c r="A1073" s="8" t="s">
        <v>491</v>
      </c>
      <c r="B1073" s="13"/>
      <c r="C1073" s="33"/>
      <c r="D1073" s="14"/>
      <c r="E1073" s="14"/>
      <c r="F1073" s="15"/>
      <c r="G1073" s="14"/>
      <c r="H1073" s="14"/>
      <c r="I1073" s="14"/>
      <c r="J1073" s="14"/>
      <c r="K1073" s="14"/>
      <c r="L1073" s="14"/>
      <c r="M1073" s="14"/>
      <c r="N1073" s="14"/>
      <c r="O1073" s="14"/>
      <c r="P1073" s="14"/>
    </row>
    <row r="1074" spans="1:16" x14ac:dyDescent="0.25">
      <c r="A1074" s="16" t="s">
        <v>489</v>
      </c>
      <c r="B1074" s="13"/>
      <c r="C1074" s="33"/>
      <c r="D1074" s="14"/>
      <c r="E1074" s="14"/>
      <c r="F1074" s="15"/>
      <c r="G1074" s="14"/>
      <c r="H1074" s="14"/>
      <c r="I1074" s="14"/>
      <c r="J1074" s="14"/>
      <c r="K1074" s="14"/>
      <c r="L1074" s="14"/>
      <c r="M1074" s="14"/>
      <c r="N1074" s="14"/>
      <c r="O1074" s="14"/>
      <c r="P1074" s="14"/>
    </row>
    <row r="1075" spans="1:16" x14ac:dyDescent="0.25">
      <c r="A1075" s="18">
        <v>44735</v>
      </c>
      <c r="B1075" s="13">
        <v>44546</v>
      </c>
      <c r="C1075" s="33"/>
      <c r="D1075" s="14">
        <v>1050000</v>
      </c>
      <c r="E1075" s="14">
        <v>23965</v>
      </c>
      <c r="F1075" s="15">
        <v>0</v>
      </c>
      <c r="G1075" s="14">
        <v>0</v>
      </c>
      <c r="H1075" s="14">
        <v>7455</v>
      </c>
      <c r="I1075" s="14">
        <v>0</v>
      </c>
      <c r="J1075" s="14">
        <v>0</v>
      </c>
      <c r="K1075" s="14">
        <v>31420</v>
      </c>
      <c r="L1075" s="14">
        <v>17250</v>
      </c>
      <c r="M1075" s="14">
        <v>6715</v>
      </c>
      <c r="N1075" s="14">
        <v>655</v>
      </c>
      <c r="O1075" s="14">
        <v>0</v>
      </c>
      <c r="P1075" s="14">
        <v>5550</v>
      </c>
    </row>
    <row r="1076" spans="1:16" x14ac:dyDescent="0.25">
      <c r="A1076" s="8" t="s">
        <v>538</v>
      </c>
      <c r="B1076" s="13"/>
      <c r="C1076" s="33"/>
      <c r="D1076" s="14"/>
      <c r="E1076" s="14"/>
      <c r="F1076" s="15"/>
      <c r="G1076" s="14"/>
      <c r="H1076" s="14"/>
      <c r="I1076" s="14"/>
      <c r="J1076" s="14"/>
      <c r="K1076" s="14"/>
      <c r="L1076" s="14"/>
      <c r="M1076" s="14"/>
      <c r="N1076" s="14"/>
      <c r="O1076" s="14"/>
      <c r="P1076" s="14"/>
    </row>
    <row r="1077" spans="1:16" x14ac:dyDescent="0.25">
      <c r="A1077" s="16" t="s">
        <v>537</v>
      </c>
      <c r="B1077" s="13"/>
      <c r="C1077" s="33"/>
      <c r="D1077" s="14"/>
      <c r="E1077" s="14"/>
      <c r="F1077" s="15"/>
      <c r="G1077" s="14"/>
      <c r="H1077" s="14"/>
      <c r="I1077" s="14"/>
      <c r="J1077" s="14"/>
      <c r="K1077" s="14"/>
      <c r="L1077" s="14"/>
      <c r="M1077" s="14"/>
      <c r="N1077" s="14"/>
      <c r="O1077" s="14"/>
      <c r="P1077" s="14"/>
    </row>
    <row r="1078" spans="1:16" x14ac:dyDescent="0.25">
      <c r="A1078" s="18">
        <v>44783</v>
      </c>
      <c r="B1078" s="13">
        <v>44363</v>
      </c>
      <c r="C1078" s="33"/>
      <c r="D1078" s="14">
        <v>15000000</v>
      </c>
      <c r="E1078" s="14">
        <v>65620</v>
      </c>
      <c r="F1078" s="15">
        <v>108750</v>
      </c>
      <c r="G1078" s="14">
        <v>0</v>
      </c>
      <c r="H1078" s="14">
        <v>66725</v>
      </c>
      <c r="I1078" s="14">
        <v>0</v>
      </c>
      <c r="J1078" s="14">
        <v>0</v>
      </c>
      <c r="K1078" s="14">
        <v>241095</v>
      </c>
      <c r="L1078" s="14">
        <v>38120</v>
      </c>
      <c r="M1078" s="14">
        <v>7500</v>
      </c>
      <c r="N1078" s="14">
        <v>8275</v>
      </c>
      <c r="O1078" s="14">
        <v>0</v>
      </c>
      <c r="P1078" s="14">
        <v>30000</v>
      </c>
    </row>
    <row r="1079" spans="1:16" x14ac:dyDescent="0.25">
      <c r="A1079" s="16" t="s">
        <v>70</v>
      </c>
      <c r="B1079" s="13"/>
      <c r="C1079" s="33"/>
      <c r="D1079" s="14"/>
      <c r="E1079" s="14"/>
      <c r="F1079" s="15"/>
      <c r="G1079" s="14"/>
      <c r="H1079" s="14"/>
      <c r="I1079" s="14"/>
      <c r="J1079" s="14"/>
      <c r="K1079" s="14"/>
      <c r="L1079" s="14"/>
      <c r="M1079" s="14"/>
      <c r="N1079" s="14"/>
      <c r="O1079" s="14"/>
      <c r="P1079" s="14"/>
    </row>
    <row r="1080" spans="1:16" x14ac:dyDescent="0.25">
      <c r="A1080" s="18">
        <v>44572</v>
      </c>
      <c r="B1080" s="13">
        <v>44546</v>
      </c>
      <c r="C1080" s="33"/>
      <c r="D1080" s="14">
        <v>30000000</v>
      </c>
      <c r="E1080" s="14">
        <v>70400</v>
      </c>
      <c r="F1080" s="15">
        <v>0</v>
      </c>
      <c r="G1080" s="14">
        <v>0</v>
      </c>
      <c r="H1080" s="14">
        <v>66475</v>
      </c>
      <c r="I1080" s="14">
        <v>0</v>
      </c>
      <c r="J1080" s="14">
        <v>0</v>
      </c>
      <c r="K1080" s="14">
        <v>136875</v>
      </c>
      <c r="L1080" s="14">
        <v>70400</v>
      </c>
      <c r="M1080" s="14">
        <v>0</v>
      </c>
      <c r="N1080" s="14">
        <v>15275</v>
      </c>
      <c r="O1080" s="14">
        <v>0</v>
      </c>
      <c r="P1080" s="14">
        <v>50000</v>
      </c>
    </row>
    <row r="1081" spans="1:16" x14ac:dyDescent="0.25">
      <c r="A1081" s="18">
        <v>44964</v>
      </c>
      <c r="B1081" s="13">
        <v>44546</v>
      </c>
      <c r="C1081" s="33">
        <v>1</v>
      </c>
      <c r="D1081" s="14">
        <v>30000000</v>
      </c>
      <c r="E1081" s="14">
        <v>109900</v>
      </c>
      <c r="F1081" s="15">
        <v>120000</v>
      </c>
      <c r="G1081" s="14">
        <v>0</v>
      </c>
      <c r="H1081" s="14">
        <v>134050</v>
      </c>
      <c r="I1081" s="14">
        <v>0</v>
      </c>
      <c r="J1081" s="14">
        <v>0</v>
      </c>
      <c r="K1081" s="14">
        <v>363950</v>
      </c>
      <c r="L1081" s="14">
        <v>90900</v>
      </c>
      <c r="M1081" s="14">
        <v>15000</v>
      </c>
      <c r="N1081" s="14">
        <v>30550</v>
      </c>
      <c r="O1081" s="14">
        <v>0</v>
      </c>
      <c r="P1081" s="14">
        <v>100000</v>
      </c>
    </row>
    <row r="1082" spans="1:16" x14ac:dyDescent="0.25">
      <c r="A1082" s="8" t="s">
        <v>721</v>
      </c>
      <c r="B1082" s="13"/>
      <c r="C1082" s="33"/>
      <c r="D1082" s="14"/>
      <c r="E1082" s="14"/>
      <c r="F1082" s="15"/>
      <c r="G1082" s="14"/>
      <c r="H1082" s="14"/>
      <c r="I1082" s="14"/>
      <c r="J1082" s="14"/>
      <c r="K1082" s="14"/>
      <c r="L1082" s="14"/>
      <c r="M1082" s="14"/>
      <c r="N1082" s="14"/>
      <c r="O1082" s="14"/>
      <c r="P1082" s="14"/>
    </row>
    <row r="1083" spans="1:16" x14ac:dyDescent="0.25">
      <c r="A1083" s="16" t="s">
        <v>179</v>
      </c>
      <c r="B1083" s="13"/>
      <c r="C1083" s="33"/>
      <c r="D1083" s="14"/>
      <c r="E1083" s="14"/>
      <c r="F1083" s="15"/>
      <c r="G1083" s="14"/>
      <c r="H1083" s="14"/>
      <c r="I1083" s="14"/>
      <c r="J1083" s="14"/>
      <c r="K1083" s="14"/>
      <c r="L1083" s="14"/>
      <c r="M1083" s="14"/>
      <c r="N1083" s="14"/>
      <c r="O1083" s="14"/>
      <c r="P1083" s="14"/>
    </row>
    <row r="1084" spans="1:16" x14ac:dyDescent="0.25">
      <c r="A1084" s="18">
        <v>44644</v>
      </c>
      <c r="B1084" s="13">
        <v>44455</v>
      </c>
      <c r="C1084" s="33"/>
      <c r="D1084" s="14">
        <v>15000000</v>
      </c>
      <c r="E1084" s="14">
        <v>80925</v>
      </c>
      <c r="F1084" s="15">
        <v>0</v>
      </c>
      <c r="G1084" s="14">
        <v>0</v>
      </c>
      <c r="H1084" s="14">
        <v>40775</v>
      </c>
      <c r="I1084" s="14">
        <v>0</v>
      </c>
      <c r="J1084" s="14">
        <v>0</v>
      </c>
      <c r="K1084" s="14">
        <v>121700</v>
      </c>
      <c r="L1084" s="14">
        <v>59150</v>
      </c>
      <c r="M1084" s="14">
        <v>0</v>
      </c>
      <c r="N1084" s="14">
        <v>8275</v>
      </c>
      <c r="O1084" s="14">
        <v>0</v>
      </c>
      <c r="P1084" s="14">
        <v>30000</v>
      </c>
    </row>
    <row r="1085" spans="1:16" x14ac:dyDescent="0.25">
      <c r="A1085" s="8" t="s">
        <v>713</v>
      </c>
      <c r="B1085" s="13"/>
      <c r="C1085" s="33"/>
      <c r="D1085" s="14"/>
      <c r="E1085" s="14"/>
      <c r="F1085" s="15"/>
      <c r="G1085" s="14"/>
      <c r="H1085" s="14"/>
      <c r="I1085" s="14"/>
      <c r="J1085" s="14"/>
      <c r="K1085" s="14"/>
      <c r="L1085" s="14"/>
      <c r="M1085" s="14"/>
      <c r="N1085" s="14"/>
      <c r="O1085" s="14"/>
      <c r="P1085" s="14"/>
    </row>
    <row r="1086" spans="1:16" x14ac:dyDescent="0.25">
      <c r="A1086" s="16" t="s">
        <v>369</v>
      </c>
      <c r="B1086" s="13"/>
      <c r="C1086" s="33"/>
      <c r="D1086" s="14"/>
      <c r="E1086" s="14"/>
      <c r="F1086" s="15"/>
      <c r="G1086" s="14"/>
      <c r="H1086" s="14"/>
      <c r="I1086" s="14"/>
      <c r="J1086" s="14"/>
      <c r="K1086" s="14"/>
      <c r="L1086" s="14"/>
      <c r="M1086" s="14"/>
      <c r="N1086" s="14"/>
      <c r="O1086" s="14"/>
      <c r="P1086" s="14"/>
    </row>
    <row r="1087" spans="1:16" x14ac:dyDescent="0.25">
      <c r="A1087" s="18">
        <v>44406</v>
      </c>
      <c r="B1087" s="13">
        <v>44392</v>
      </c>
      <c r="C1087" s="33"/>
      <c r="D1087" s="14">
        <v>9500000</v>
      </c>
      <c r="E1087" s="14">
        <v>49525</v>
      </c>
      <c r="F1087" s="15">
        <v>0</v>
      </c>
      <c r="G1087" s="14">
        <v>0</v>
      </c>
      <c r="H1087" s="14">
        <v>2000</v>
      </c>
      <c r="I1087" s="14">
        <v>0</v>
      </c>
      <c r="J1087" s="14">
        <v>0</v>
      </c>
      <c r="K1087" s="14">
        <v>51525</v>
      </c>
      <c r="L1087" s="14">
        <v>49525</v>
      </c>
      <c r="M1087" s="14">
        <v>0</v>
      </c>
      <c r="N1087" s="14">
        <v>0</v>
      </c>
      <c r="O1087" s="14">
        <v>0</v>
      </c>
      <c r="P1087" s="14">
        <v>7500</v>
      </c>
    </row>
    <row r="1088" spans="1:16" x14ac:dyDescent="0.25">
      <c r="A1088" s="8" t="s">
        <v>929</v>
      </c>
      <c r="B1088" s="13"/>
      <c r="C1088" s="33"/>
      <c r="D1088" s="14"/>
      <c r="E1088" s="14"/>
      <c r="F1088" s="15"/>
      <c r="G1088" s="14"/>
      <c r="H1088" s="14"/>
      <c r="I1088" s="14"/>
      <c r="J1088" s="14"/>
      <c r="K1088" s="14"/>
      <c r="L1088" s="14"/>
      <c r="M1088" s="14"/>
      <c r="N1088" s="14"/>
      <c r="O1088" s="14"/>
      <c r="P1088" s="14"/>
    </row>
    <row r="1089" spans="1:16" x14ac:dyDescent="0.25">
      <c r="A1089" s="16" t="s">
        <v>893</v>
      </c>
      <c r="B1089" s="13"/>
      <c r="C1089" s="33"/>
      <c r="D1089" s="14"/>
      <c r="E1089" s="14"/>
      <c r="F1089" s="15"/>
      <c r="G1089" s="14"/>
      <c r="H1089" s="14"/>
      <c r="I1089" s="14"/>
      <c r="J1089" s="14"/>
      <c r="K1089" s="14"/>
      <c r="L1089" s="14"/>
      <c r="M1089" s="14"/>
      <c r="N1089" s="14"/>
      <c r="O1089" s="14"/>
      <c r="P1089" s="14"/>
    </row>
    <row r="1090" spans="1:16" x14ac:dyDescent="0.25">
      <c r="A1090" s="18">
        <v>45021</v>
      </c>
      <c r="B1090" s="13">
        <v>44614</v>
      </c>
      <c r="C1090" s="33"/>
      <c r="D1090" s="14">
        <v>58000000</v>
      </c>
      <c r="E1090" s="14">
        <v>122400</v>
      </c>
      <c r="F1090" s="15">
        <v>456500</v>
      </c>
      <c r="G1090" s="14">
        <v>0</v>
      </c>
      <c r="H1090" s="14">
        <v>206919</v>
      </c>
      <c r="I1090" s="14">
        <v>0</v>
      </c>
      <c r="J1090" s="14">
        <v>0</v>
      </c>
      <c r="K1090" s="14">
        <v>785819</v>
      </c>
      <c r="L1090" s="14">
        <v>91900</v>
      </c>
      <c r="M1090" s="14">
        <v>7500</v>
      </c>
      <c r="N1090" s="14">
        <v>27075</v>
      </c>
      <c r="O1090" s="14">
        <v>0</v>
      </c>
      <c r="P1090" s="14">
        <v>116000</v>
      </c>
    </row>
    <row r="1091" spans="1:16" x14ac:dyDescent="0.25">
      <c r="A1091" s="8" t="s">
        <v>1065</v>
      </c>
      <c r="B1091" s="13"/>
      <c r="C1091" s="33"/>
      <c r="D1091" s="14"/>
      <c r="E1091" s="14"/>
      <c r="F1091" s="15"/>
      <c r="G1091" s="14"/>
      <c r="H1091" s="14"/>
      <c r="I1091" s="14"/>
      <c r="J1091" s="14"/>
      <c r="K1091" s="14"/>
      <c r="L1091" s="14"/>
      <c r="M1091" s="14"/>
      <c r="N1091" s="14"/>
      <c r="O1091" s="14"/>
      <c r="P1091" s="14"/>
    </row>
    <row r="1092" spans="1:16" x14ac:dyDescent="0.25">
      <c r="A1092" s="16" t="s">
        <v>989</v>
      </c>
      <c r="B1092" s="13"/>
      <c r="C1092" s="33"/>
      <c r="D1092" s="14"/>
      <c r="E1092" s="14"/>
      <c r="F1092" s="15"/>
      <c r="G1092" s="14"/>
      <c r="H1092" s="14"/>
      <c r="I1092" s="14"/>
      <c r="J1092" s="14"/>
      <c r="K1092" s="14"/>
      <c r="L1092" s="14"/>
      <c r="M1092" s="14"/>
      <c r="N1092" s="14"/>
      <c r="O1092" s="14"/>
      <c r="P1092" s="14"/>
    </row>
    <row r="1093" spans="1:16" x14ac:dyDescent="0.25">
      <c r="A1093" s="18">
        <v>45152</v>
      </c>
      <c r="B1093" s="13">
        <v>45064</v>
      </c>
      <c r="C1093" s="33"/>
      <c r="D1093" s="14"/>
      <c r="E1093" s="14">
        <v>76525</v>
      </c>
      <c r="F1093" s="15">
        <v>50000</v>
      </c>
      <c r="G1093" s="14">
        <v>0</v>
      </c>
      <c r="H1093" s="14">
        <v>30775</v>
      </c>
      <c r="I1093" s="14">
        <v>0</v>
      </c>
      <c r="J1093" s="14">
        <v>0</v>
      </c>
      <c r="K1093" s="14">
        <v>157300</v>
      </c>
      <c r="L1093" s="14">
        <v>54025</v>
      </c>
      <c r="M1093" s="14">
        <v>0</v>
      </c>
      <c r="N1093" s="14">
        <v>5775</v>
      </c>
      <c r="O1093" s="14">
        <v>0</v>
      </c>
      <c r="P1093" s="14">
        <v>25000</v>
      </c>
    </row>
    <row r="1094" spans="1:16" x14ac:dyDescent="0.25">
      <c r="A1094" s="8" t="s">
        <v>245</v>
      </c>
      <c r="B1094" s="13"/>
      <c r="C1094" s="33"/>
      <c r="D1094" s="14"/>
      <c r="E1094" s="14"/>
      <c r="F1094" s="15"/>
      <c r="G1094" s="14"/>
      <c r="H1094" s="14"/>
      <c r="I1094" s="14"/>
      <c r="J1094" s="14"/>
      <c r="K1094" s="14"/>
      <c r="L1094" s="14"/>
      <c r="M1094" s="14"/>
      <c r="N1094" s="14"/>
      <c r="O1094" s="14"/>
      <c r="P1094" s="14"/>
    </row>
    <row r="1095" spans="1:16" x14ac:dyDescent="0.25">
      <c r="A1095" s="16" t="s">
        <v>77</v>
      </c>
      <c r="B1095" s="13"/>
      <c r="C1095" s="33"/>
      <c r="D1095" s="14"/>
      <c r="E1095" s="14"/>
      <c r="F1095" s="15"/>
      <c r="G1095" s="14"/>
      <c r="H1095" s="14"/>
      <c r="I1095" s="14"/>
      <c r="J1095" s="14"/>
      <c r="K1095" s="14"/>
      <c r="L1095" s="14"/>
      <c r="M1095" s="14"/>
      <c r="N1095" s="14"/>
      <c r="O1095" s="14"/>
      <c r="P1095" s="14"/>
    </row>
    <row r="1096" spans="1:16" x14ac:dyDescent="0.25">
      <c r="A1096" s="18">
        <v>44595</v>
      </c>
      <c r="B1096" s="13">
        <v>44581</v>
      </c>
      <c r="C1096" s="33"/>
      <c r="D1096" s="14">
        <v>2500000</v>
      </c>
      <c r="E1096" s="14">
        <v>29337</v>
      </c>
      <c r="F1096" s="15">
        <v>0</v>
      </c>
      <c r="G1096" s="14">
        <v>0</v>
      </c>
      <c r="H1096" s="14">
        <v>4025</v>
      </c>
      <c r="I1096" s="14">
        <v>0</v>
      </c>
      <c r="J1096" s="14">
        <v>0</v>
      </c>
      <c r="K1096" s="14">
        <v>33362</v>
      </c>
      <c r="L1096" s="14">
        <v>29337</v>
      </c>
      <c r="M1096" s="14">
        <v>0</v>
      </c>
      <c r="N1096" s="14">
        <v>1525</v>
      </c>
      <c r="O1096" s="14">
        <v>0</v>
      </c>
      <c r="P1096" s="14">
        <v>0</v>
      </c>
    </row>
    <row r="1097" spans="1:16" x14ac:dyDescent="0.25">
      <c r="A1097" s="8" t="s">
        <v>930</v>
      </c>
      <c r="B1097" s="13"/>
      <c r="C1097" s="33"/>
      <c r="D1097" s="14"/>
      <c r="E1097" s="14"/>
      <c r="F1097" s="15"/>
      <c r="G1097" s="14"/>
      <c r="H1097" s="14"/>
      <c r="I1097" s="14"/>
      <c r="J1097" s="14"/>
      <c r="K1097" s="14"/>
      <c r="L1097" s="14"/>
      <c r="M1097" s="14"/>
      <c r="N1097" s="14"/>
      <c r="O1097" s="14"/>
      <c r="P1097" s="14"/>
    </row>
    <row r="1098" spans="1:16" x14ac:dyDescent="0.25">
      <c r="A1098" s="16" t="s">
        <v>804</v>
      </c>
      <c r="B1098" s="13"/>
      <c r="C1098" s="33"/>
      <c r="D1098" s="14"/>
      <c r="E1098" s="14"/>
      <c r="F1098" s="15"/>
      <c r="G1098" s="14"/>
      <c r="H1098" s="14"/>
      <c r="I1098" s="14"/>
      <c r="J1098" s="14"/>
      <c r="K1098" s="14"/>
      <c r="L1098" s="14"/>
      <c r="M1098" s="14"/>
      <c r="N1098" s="14"/>
      <c r="O1098" s="14"/>
      <c r="P1098" s="14"/>
    </row>
    <row r="1099" spans="1:16" x14ac:dyDescent="0.25">
      <c r="A1099" s="18">
        <v>45276</v>
      </c>
      <c r="B1099" s="13">
        <v>44301</v>
      </c>
      <c r="C1099" s="33"/>
      <c r="D1099" s="14">
        <v>3016000</v>
      </c>
      <c r="E1099" s="14">
        <v>39412</v>
      </c>
      <c r="F1099" s="15">
        <v>0</v>
      </c>
      <c r="G1099" s="14">
        <v>0</v>
      </c>
      <c r="H1099" s="14">
        <v>6860</v>
      </c>
      <c r="I1099" s="14">
        <v>325430</v>
      </c>
      <c r="J1099" s="14">
        <v>0</v>
      </c>
      <c r="K1099" s="14">
        <v>371702</v>
      </c>
      <c r="L1099" s="14">
        <v>32800</v>
      </c>
      <c r="M1099" s="14">
        <v>0</v>
      </c>
      <c r="N1099" s="14">
        <v>1859.6</v>
      </c>
      <c r="O1099" s="14">
        <v>0</v>
      </c>
      <c r="P1099" s="14">
        <v>0</v>
      </c>
    </row>
    <row r="1100" spans="1:16" x14ac:dyDescent="0.25">
      <c r="A1100" s="8" t="s">
        <v>1302</v>
      </c>
      <c r="B1100" s="13"/>
      <c r="C1100" s="33"/>
      <c r="D1100" s="14"/>
      <c r="E1100" s="14"/>
      <c r="F1100" s="15"/>
      <c r="G1100" s="14"/>
      <c r="H1100" s="14"/>
      <c r="I1100" s="14"/>
      <c r="J1100" s="14"/>
      <c r="K1100" s="14"/>
      <c r="L1100" s="14"/>
      <c r="M1100" s="14"/>
      <c r="N1100" s="14"/>
      <c r="O1100" s="14"/>
      <c r="P1100" s="14"/>
    </row>
    <row r="1101" spans="1:16" x14ac:dyDescent="0.25">
      <c r="A1101" s="16" t="s">
        <v>1250</v>
      </c>
      <c r="B1101" s="13"/>
      <c r="C1101" s="33"/>
      <c r="D1101" s="14"/>
      <c r="E1101" s="14"/>
      <c r="F1101" s="15"/>
      <c r="G1101" s="14"/>
      <c r="H1101" s="14"/>
      <c r="I1101" s="14"/>
      <c r="J1101" s="14"/>
      <c r="K1101" s="14"/>
      <c r="L1101" s="14"/>
      <c r="M1101" s="14"/>
      <c r="N1101" s="14"/>
      <c r="O1101" s="14"/>
      <c r="P1101" s="14"/>
    </row>
    <row r="1102" spans="1:16" x14ac:dyDescent="0.25">
      <c r="A1102" s="18">
        <v>45435</v>
      </c>
      <c r="B1102" s="13">
        <v>45218</v>
      </c>
      <c r="C1102" s="33"/>
      <c r="D1102" s="14">
        <v>3300000</v>
      </c>
      <c r="E1102" s="14">
        <v>33872</v>
      </c>
      <c r="F1102" s="15">
        <v>0</v>
      </c>
      <c r="G1102" s="14">
        <v>0</v>
      </c>
      <c r="H1102" s="14">
        <v>5505</v>
      </c>
      <c r="I1102" s="14">
        <v>0</v>
      </c>
      <c r="J1102" s="14">
        <v>0</v>
      </c>
      <c r="K1102" s="14">
        <v>39377</v>
      </c>
      <c r="L1102" s="14">
        <v>33872</v>
      </c>
      <c r="M1102" s="14">
        <v>0</v>
      </c>
      <c r="N1102" s="14">
        <v>2005</v>
      </c>
      <c r="O1102" s="14">
        <v>0</v>
      </c>
      <c r="P1102" s="14">
        <v>0</v>
      </c>
    </row>
    <row r="1103" spans="1:16" x14ac:dyDescent="0.25">
      <c r="A1103" s="8" t="s">
        <v>690</v>
      </c>
      <c r="B1103" s="13"/>
      <c r="C1103" s="33"/>
      <c r="D1103" s="14"/>
      <c r="E1103" s="14"/>
      <c r="F1103" s="15"/>
      <c r="G1103" s="14"/>
      <c r="H1103" s="14"/>
      <c r="I1103" s="14"/>
      <c r="J1103" s="14"/>
      <c r="K1103" s="14"/>
      <c r="L1103" s="14"/>
      <c r="M1103" s="14"/>
      <c r="N1103" s="14"/>
      <c r="O1103" s="14"/>
      <c r="P1103" s="14"/>
    </row>
    <row r="1104" spans="1:16" x14ac:dyDescent="0.25">
      <c r="A1104" s="16" t="s">
        <v>527</v>
      </c>
      <c r="B1104" s="13"/>
      <c r="C1104" s="33"/>
      <c r="D1104" s="14"/>
      <c r="E1104" s="14"/>
      <c r="F1104" s="15"/>
      <c r="G1104" s="14"/>
      <c r="H1104" s="14"/>
      <c r="I1104" s="14"/>
      <c r="J1104" s="14"/>
      <c r="K1104" s="14"/>
      <c r="L1104" s="14"/>
      <c r="M1104" s="14"/>
      <c r="N1104" s="14"/>
      <c r="O1104" s="14"/>
      <c r="P1104" s="14"/>
    </row>
    <row r="1105" spans="1:16" x14ac:dyDescent="0.25">
      <c r="A1105" s="18">
        <v>44790</v>
      </c>
      <c r="B1105" s="13">
        <v>42663</v>
      </c>
      <c r="C1105" s="33">
        <v>1</v>
      </c>
      <c r="D1105" s="14">
        <v>25000000</v>
      </c>
      <c r="E1105" s="14">
        <v>107490</v>
      </c>
      <c r="F1105" s="15">
        <v>187500</v>
      </c>
      <c r="G1105" s="14">
        <v>0</v>
      </c>
      <c r="H1105" s="14">
        <v>118300</v>
      </c>
      <c r="I1105" s="14">
        <v>0</v>
      </c>
      <c r="J1105" s="14">
        <v>0</v>
      </c>
      <c r="K1105" s="14">
        <v>413290</v>
      </c>
      <c r="L1105" s="14">
        <v>75490</v>
      </c>
      <c r="M1105" s="14">
        <v>0</v>
      </c>
      <c r="N1105" s="14">
        <v>14050</v>
      </c>
      <c r="O1105" s="14">
        <v>0</v>
      </c>
      <c r="P1105" s="14">
        <v>0</v>
      </c>
    </row>
    <row r="1106" spans="1:16" x14ac:dyDescent="0.25">
      <c r="A1106" s="8" t="s">
        <v>1066</v>
      </c>
      <c r="B1106" s="13"/>
      <c r="C1106" s="33"/>
      <c r="D1106" s="14"/>
      <c r="E1106" s="14"/>
      <c r="F1106" s="15"/>
      <c r="G1106" s="14"/>
      <c r="H1106" s="14"/>
      <c r="I1106" s="14"/>
      <c r="J1106" s="14"/>
      <c r="K1106" s="14"/>
      <c r="L1106" s="14"/>
      <c r="M1106" s="14"/>
      <c r="N1106" s="14"/>
      <c r="O1106" s="14"/>
      <c r="P1106" s="14"/>
    </row>
    <row r="1107" spans="1:16" x14ac:dyDescent="0.25">
      <c r="A1107" s="16" t="s">
        <v>979</v>
      </c>
      <c r="B1107" s="13"/>
      <c r="C1107" s="33"/>
      <c r="D1107" s="14"/>
      <c r="E1107" s="14"/>
      <c r="F1107" s="15"/>
      <c r="G1107" s="14"/>
      <c r="H1107" s="14"/>
      <c r="I1107" s="14"/>
      <c r="J1107" s="14"/>
      <c r="K1107" s="14"/>
      <c r="L1107" s="14"/>
      <c r="M1107" s="14"/>
      <c r="N1107" s="14"/>
      <c r="O1107" s="14"/>
      <c r="P1107" s="14"/>
    </row>
    <row r="1108" spans="1:16" x14ac:dyDescent="0.25">
      <c r="A1108" s="18">
        <v>45093</v>
      </c>
      <c r="B1108" s="13">
        <v>45091</v>
      </c>
      <c r="C1108" s="33"/>
      <c r="D1108" s="14">
        <v>10000000</v>
      </c>
      <c r="E1108" s="14">
        <v>51525</v>
      </c>
      <c r="F1108" s="15">
        <v>0</v>
      </c>
      <c r="G1108" s="14">
        <v>0</v>
      </c>
      <c r="H1108" s="14">
        <v>8275</v>
      </c>
      <c r="I1108" s="14">
        <v>0</v>
      </c>
      <c r="J1108" s="14">
        <v>0</v>
      </c>
      <c r="K1108" s="14">
        <v>59800</v>
      </c>
      <c r="L1108" s="14">
        <v>51525</v>
      </c>
      <c r="M1108" s="14">
        <v>0</v>
      </c>
      <c r="N1108" s="14">
        <v>5775</v>
      </c>
      <c r="O1108" s="14">
        <v>0</v>
      </c>
      <c r="P1108" s="14">
        <v>0</v>
      </c>
    </row>
    <row r="1109" spans="1:16" x14ac:dyDescent="0.25">
      <c r="A1109" s="8" t="s">
        <v>249</v>
      </c>
      <c r="B1109" s="13"/>
      <c r="C1109" s="33"/>
      <c r="D1109" s="14"/>
      <c r="E1109" s="14"/>
      <c r="F1109" s="15"/>
      <c r="G1109" s="14"/>
      <c r="H1109" s="14"/>
      <c r="I1109" s="14"/>
      <c r="J1109" s="14"/>
      <c r="K1109" s="14"/>
      <c r="L1109" s="14"/>
      <c r="M1109" s="14"/>
      <c r="N1109" s="14"/>
      <c r="O1109" s="14"/>
      <c r="P1109" s="14"/>
    </row>
    <row r="1110" spans="1:16" x14ac:dyDescent="0.25">
      <c r="A1110" s="16" t="s">
        <v>180</v>
      </c>
      <c r="B1110" s="13"/>
      <c r="C1110" s="33"/>
      <c r="D1110" s="14"/>
      <c r="E1110" s="14"/>
      <c r="F1110" s="15"/>
      <c r="G1110" s="14"/>
      <c r="H1110" s="14"/>
      <c r="I1110" s="14"/>
      <c r="J1110" s="14"/>
      <c r="K1110" s="14"/>
      <c r="L1110" s="14"/>
      <c r="M1110" s="14"/>
      <c r="N1110" s="14"/>
      <c r="O1110" s="14"/>
      <c r="P1110" s="14"/>
    </row>
    <row r="1111" spans="1:16" x14ac:dyDescent="0.25">
      <c r="A1111" s="18">
        <v>44463</v>
      </c>
      <c r="B1111" s="13">
        <v>44455</v>
      </c>
      <c r="C1111" s="33"/>
      <c r="D1111" s="14">
        <v>250000</v>
      </c>
      <c r="E1111" s="14">
        <v>1500</v>
      </c>
      <c r="F1111" s="15">
        <v>0</v>
      </c>
      <c r="G1111" s="14">
        <v>0</v>
      </c>
      <c r="H1111" s="14">
        <v>880</v>
      </c>
      <c r="I1111" s="14">
        <v>0</v>
      </c>
      <c r="J1111" s="14">
        <v>0</v>
      </c>
      <c r="K1111" s="14">
        <v>2380</v>
      </c>
      <c r="L1111" s="14">
        <v>1500</v>
      </c>
      <c r="M1111" s="14">
        <v>0</v>
      </c>
      <c r="N1111" s="14">
        <v>0</v>
      </c>
      <c r="O1111" s="14">
        <v>0</v>
      </c>
      <c r="P1111" s="14">
        <v>0</v>
      </c>
    </row>
    <row r="1112" spans="1:16" x14ac:dyDescent="0.25">
      <c r="A1112" s="8" t="s">
        <v>702</v>
      </c>
      <c r="B1112" s="13"/>
      <c r="C1112" s="33"/>
      <c r="D1112" s="14"/>
      <c r="E1112" s="14"/>
      <c r="F1112" s="15"/>
      <c r="G1112" s="14"/>
      <c r="H1112" s="14"/>
      <c r="I1112" s="14"/>
      <c r="J1112" s="14"/>
      <c r="K1112" s="14"/>
      <c r="L1112" s="14"/>
      <c r="M1112" s="14"/>
      <c r="N1112" s="14"/>
      <c r="O1112" s="14"/>
      <c r="P1112" s="14"/>
    </row>
    <row r="1113" spans="1:16" x14ac:dyDescent="0.25">
      <c r="A1113" s="16" t="s">
        <v>338</v>
      </c>
      <c r="B1113" s="13"/>
      <c r="C1113" s="33"/>
      <c r="D1113" s="14"/>
      <c r="E1113" s="14"/>
      <c r="F1113" s="15"/>
      <c r="G1113" s="14"/>
      <c r="H1113" s="14"/>
      <c r="I1113" s="14"/>
      <c r="J1113" s="14"/>
      <c r="K1113" s="14"/>
      <c r="L1113" s="14"/>
      <c r="M1113" s="14"/>
      <c r="N1113" s="14"/>
      <c r="O1113" s="14"/>
      <c r="P1113" s="14"/>
    </row>
    <row r="1114" spans="1:16" x14ac:dyDescent="0.25">
      <c r="A1114" s="18">
        <v>44378</v>
      </c>
      <c r="B1114" s="13">
        <v>44301</v>
      </c>
      <c r="C1114" s="33"/>
      <c r="D1114" s="14">
        <v>1000000</v>
      </c>
      <c r="E1114" s="14">
        <v>17000</v>
      </c>
      <c r="F1114" s="15">
        <v>15000</v>
      </c>
      <c r="G1114" s="14">
        <v>0</v>
      </c>
      <c r="H1114" s="14">
        <v>3125</v>
      </c>
      <c r="I1114" s="14">
        <v>0</v>
      </c>
      <c r="J1114" s="14">
        <v>0</v>
      </c>
      <c r="K1114" s="14">
        <v>35125</v>
      </c>
      <c r="L1114" s="14">
        <v>17000</v>
      </c>
      <c r="M1114" s="14">
        <v>0</v>
      </c>
      <c r="N1114" s="14">
        <v>625</v>
      </c>
      <c r="O1114" s="14">
        <v>0</v>
      </c>
      <c r="P1114" s="14">
        <v>0</v>
      </c>
    </row>
    <row r="1115" spans="1:16" x14ac:dyDescent="0.25">
      <c r="A1115" s="8" t="s">
        <v>609</v>
      </c>
      <c r="B1115" s="13"/>
      <c r="C1115" s="33"/>
      <c r="D1115" s="14"/>
      <c r="E1115" s="14"/>
      <c r="F1115" s="15"/>
      <c r="G1115" s="14"/>
      <c r="H1115" s="14"/>
      <c r="I1115" s="14"/>
      <c r="J1115" s="14"/>
      <c r="K1115" s="14"/>
      <c r="L1115" s="14"/>
      <c r="M1115" s="14"/>
      <c r="N1115" s="14"/>
      <c r="O1115" s="14"/>
      <c r="P1115" s="14"/>
    </row>
    <row r="1116" spans="1:16" x14ac:dyDescent="0.25">
      <c r="A1116" s="16" t="s">
        <v>323</v>
      </c>
      <c r="B1116" s="13"/>
      <c r="C1116" s="33"/>
      <c r="D1116" s="14"/>
      <c r="E1116" s="14"/>
      <c r="F1116" s="15"/>
      <c r="G1116" s="14"/>
      <c r="H1116" s="14"/>
      <c r="I1116" s="14"/>
      <c r="J1116" s="14"/>
      <c r="K1116" s="14"/>
      <c r="L1116" s="14"/>
      <c r="M1116" s="14"/>
      <c r="N1116" s="14"/>
      <c r="O1116" s="14"/>
      <c r="P1116" s="14"/>
    </row>
    <row r="1117" spans="1:16" x14ac:dyDescent="0.25">
      <c r="A1117" s="18">
        <v>44468</v>
      </c>
      <c r="B1117" s="13">
        <v>44091</v>
      </c>
      <c r="C1117" s="33"/>
      <c r="D1117" s="14">
        <v>9685000</v>
      </c>
      <c r="E1117" s="14">
        <v>66556</v>
      </c>
      <c r="F1117" s="15">
        <v>77480</v>
      </c>
      <c r="G1117" s="14">
        <v>87393</v>
      </c>
      <c r="H1117" s="14">
        <v>34152</v>
      </c>
      <c r="I1117" s="14">
        <v>0</v>
      </c>
      <c r="J1117" s="14">
        <v>0</v>
      </c>
      <c r="K1117" s="14">
        <v>265581</v>
      </c>
      <c r="L1117" s="14">
        <v>46556</v>
      </c>
      <c r="M1117" s="14">
        <v>0</v>
      </c>
      <c r="N1117" s="14">
        <v>5602</v>
      </c>
      <c r="O1117" s="14">
        <v>0</v>
      </c>
      <c r="P1117" s="14">
        <v>0</v>
      </c>
    </row>
    <row r="1118" spans="1:16" x14ac:dyDescent="0.25">
      <c r="A1118" s="8" t="s">
        <v>1191</v>
      </c>
      <c r="B1118" s="13"/>
      <c r="C1118" s="33"/>
      <c r="D1118" s="14"/>
      <c r="E1118" s="14"/>
      <c r="F1118" s="15"/>
      <c r="G1118" s="14"/>
      <c r="H1118" s="14"/>
      <c r="I1118" s="14"/>
      <c r="J1118" s="14"/>
      <c r="K1118" s="14"/>
      <c r="L1118" s="14"/>
      <c r="M1118" s="14"/>
      <c r="N1118" s="14"/>
      <c r="O1118" s="14"/>
      <c r="P1118" s="14"/>
    </row>
    <row r="1119" spans="1:16" x14ac:dyDescent="0.25">
      <c r="A1119" s="16" t="s">
        <v>1129</v>
      </c>
      <c r="B1119" s="13"/>
      <c r="C1119" s="33"/>
      <c r="D1119" s="14"/>
      <c r="E1119" s="14"/>
      <c r="F1119" s="15"/>
      <c r="G1119" s="14"/>
      <c r="H1119" s="14"/>
      <c r="I1119" s="14"/>
      <c r="J1119" s="14"/>
      <c r="K1119" s="14"/>
      <c r="L1119" s="14"/>
      <c r="M1119" s="14"/>
      <c r="N1119" s="14"/>
      <c r="O1119" s="14"/>
      <c r="P1119" s="14"/>
    </row>
    <row r="1120" spans="1:16" x14ac:dyDescent="0.25">
      <c r="A1120" s="18">
        <v>45194</v>
      </c>
      <c r="B1120" s="13">
        <v>45155</v>
      </c>
      <c r="C1120" s="33"/>
      <c r="D1120" s="14">
        <v>580000</v>
      </c>
      <c r="E1120" s="14">
        <v>9200</v>
      </c>
      <c r="F1120" s="15">
        <v>6000</v>
      </c>
      <c r="G1120" s="14">
        <v>0</v>
      </c>
      <c r="H1120" s="14">
        <v>1116</v>
      </c>
      <c r="I1120" s="14">
        <v>0</v>
      </c>
      <c r="J1120" s="14">
        <v>0</v>
      </c>
      <c r="K1120" s="14">
        <v>16316</v>
      </c>
      <c r="L1120" s="14">
        <v>9200</v>
      </c>
      <c r="M1120" s="14">
        <v>0</v>
      </c>
      <c r="N1120" s="14">
        <v>373</v>
      </c>
      <c r="O1120" s="14">
        <v>0</v>
      </c>
      <c r="P1120" s="14">
        <v>0</v>
      </c>
    </row>
    <row r="1121" spans="1:16" x14ac:dyDescent="0.25">
      <c r="A1121" s="16" t="s">
        <v>1220</v>
      </c>
      <c r="B1121" s="13"/>
      <c r="C1121" s="33"/>
      <c r="D1121" s="14"/>
      <c r="E1121" s="14"/>
      <c r="F1121" s="15"/>
      <c r="G1121" s="14"/>
      <c r="H1121" s="14"/>
      <c r="I1121" s="14"/>
      <c r="J1121" s="14"/>
      <c r="K1121" s="14"/>
      <c r="L1121" s="14"/>
      <c r="M1121" s="14"/>
      <c r="N1121" s="14"/>
      <c r="O1121" s="14"/>
      <c r="P1121" s="14"/>
    </row>
    <row r="1122" spans="1:16" x14ac:dyDescent="0.25">
      <c r="A1122" s="18">
        <v>45238</v>
      </c>
      <c r="B1122" s="13">
        <v>45190</v>
      </c>
      <c r="C1122" s="33"/>
      <c r="D1122" s="14">
        <v>200000</v>
      </c>
      <c r="E1122" s="14">
        <v>3662</v>
      </c>
      <c r="F1122" s="15">
        <v>0</v>
      </c>
      <c r="G1122" s="14">
        <v>0</v>
      </c>
      <c r="H1122" s="14">
        <v>1880</v>
      </c>
      <c r="I1122" s="14">
        <v>0</v>
      </c>
      <c r="J1122" s="14">
        <v>0</v>
      </c>
      <c r="K1122" s="14">
        <v>5542</v>
      </c>
      <c r="L1122" s="14">
        <v>3662</v>
      </c>
      <c r="M1122" s="14">
        <v>0</v>
      </c>
      <c r="N1122" s="14">
        <v>130</v>
      </c>
      <c r="O1122" s="14">
        <v>0</v>
      </c>
      <c r="P1122" s="14">
        <v>0</v>
      </c>
    </row>
    <row r="1123" spans="1:16" x14ac:dyDescent="0.25">
      <c r="A1123" s="16" t="s">
        <v>1095</v>
      </c>
      <c r="B1123" s="13"/>
      <c r="C1123" s="33"/>
      <c r="D1123" s="14"/>
      <c r="E1123" s="14"/>
      <c r="F1123" s="15"/>
      <c r="G1123" s="14"/>
      <c r="H1123" s="14"/>
      <c r="I1123" s="14"/>
      <c r="J1123" s="14"/>
      <c r="K1123" s="14"/>
      <c r="L1123" s="14"/>
      <c r="M1123" s="14"/>
      <c r="N1123" s="14"/>
      <c r="O1123" s="14"/>
      <c r="P1123" s="14"/>
    </row>
    <row r="1124" spans="1:16" x14ac:dyDescent="0.25">
      <c r="A1124" s="18">
        <v>45272</v>
      </c>
      <c r="B1124" s="13">
        <v>45246</v>
      </c>
      <c r="C1124" s="33"/>
      <c r="D1124" s="14">
        <v>600000</v>
      </c>
      <c r="E1124" s="14">
        <v>9675</v>
      </c>
      <c r="F1124" s="15">
        <v>0</v>
      </c>
      <c r="G1124" s="14">
        <v>0</v>
      </c>
      <c r="H1124" s="14">
        <v>2885</v>
      </c>
      <c r="I1124" s="14">
        <v>0</v>
      </c>
      <c r="J1124" s="14">
        <v>0</v>
      </c>
      <c r="K1124" s="14">
        <v>12560</v>
      </c>
      <c r="L1124" s="14">
        <v>9675</v>
      </c>
      <c r="M1124" s="14">
        <v>0</v>
      </c>
      <c r="N1124" s="14">
        <v>385</v>
      </c>
      <c r="O1124" s="14">
        <v>0</v>
      </c>
      <c r="P1124" s="14">
        <v>0</v>
      </c>
    </row>
    <row r="1125" spans="1:16" x14ac:dyDescent="0.25">
      <c r="A1125" s="8" t="s">
        <v>931</v>
      </c>
      <c r="B1125" s="13"/>
      <c r="C1125" s="33"/>
      <c r="D1125" s="14"/>
      <c r="E1125" s="14"/>
      <c r="F1125" s="15"/>
      <c r="G1125" s="14"/>
      <c r="H1125" s="14"/>
      <c r="I1125" s="14"/>
      <c r="J1125" s="14"/>
      <c r="K1125" s="14"/>
      <c r="L1125" s="14"/>
      <c r="M1125" s="14"/>
      <c r="N1125" s="14"/>
      <c r="O1125" s="14"/>
      <c r="P1125" s="14"/>
    </row>
    <row r="1126" spans="1:16" x14ac:dyDescent="0.25">
      <c r="A1126" s="16" t="s">
        <v>438</v>
      </c>
      <c r="B1126" s="13"/>
      <c r="C1126" s="33"/>
      <c r="D1126" s="14"/>
      <c r="E1126" s="14"/>
      <c r="F1126" s="15"/>
      <c r="G1126" s="14"/>
      <c r="H1126" s="14"/>
      <c r="I1126" s="14"/>
      <c r="J1126" s="14"/>
      <c r="K1126" s="14"/>
      <c r="L1126" s="14"/>
      <c r="M1126" s="14"/>
      <c r="N1126" s="14"/>
      <c r="O1126" s="14"/>
      <c r="P1126" s="14"/>
    </row>
    <row r="1127" spans="1:16" x14ac:dyDescent="0.25">
      <c r="A1127" s="18">
        <v>44693</v>
      </c>
      <c r="B1127" s="13">
        <v>44672</v>
      </c>
      <c r="C1127" s="33"/>
      <c r="D1127" s="14">
        <v>1500000</v>
      </c>
      <c r="E1127" s="14">
        <v>12120</v>
      </c>
      <c r="F1127" s="15">
        <v>0</v>
      </c>
      <c r="G1127" s="14">
        <v>0</v>
      </c>
      <c r="H1127" s="14">
        <v>1500</v>
      </c>
      <c r="I1127" s="14">
        <v>0</v>
      </c>
      <c r="J1127" s="14">
        <v>0</v>
      </c>
      <c r="K1127" s="14">
        <v>13620</v>
      </c>
      <c r="L1127" s="14">
        <v>12120</v>
      </c>
      <c r="M1127" s="14">
        <v>0</v>
      </c>
      <c r="N1127" s="14">
        <v>0</v>
      </c>
      <c r="O1127" s="14">
        <v>0</v>
      </c>
      <c r="P1127" s="14">
        <v>0</v>
      </c>
    </row>
    <row r="1128" spans="1:16" x14ac:dyDescent="0.25">
      <c r="A1128" s="16" t="s">
        <v>829</v>
      </c>
      <c r="B1128" s="13"/>
      <c r="C1128" s="33"/>
      <c r="D1128" s="14"/>
      <c r="E1128" s="14"/>
      <c r="F1128" s="15"/>
      <c r="G1128" s="14"/>
      <c r="H1128" s="14"/>
      <c r="I1128" s="14"/>
      <c r="J1128" s="14"/>
      <c r="K1128" s="14"/>
      <c r="L1128" s="14"/>
      <c r="M1128" s="14"/>
      <c r="N1128" s="14"/>
      <c r="O1128" s="14"/>
      <c r="P1128" s="14"/>
    </row>
    <row r="1129" spans="1:16" x14ac:dyDescent="0.25">
      <c r="A1129" s="18">
        <v>45043</v>
      </c>
      <c r="B1129" s="13">
        <v>45036</v>
      </c>
      <c r="C1129" s="33"/>
      <c r="D1129" s="14">
        <v>1400000</v>
      </c>
      <c r="E1129" s="14">
        <v>12120</v>
      </c>
      <c r="F1129" s="15">
        <v>0</v>
      </c>
      <c r="G1129" s="14">
        <v>0</v>
      </c>
      <c r="H1129" s="14">
        <v>1500</v>
      </c>
      <c r="I1129" s="14">
        <v>0</v>
      </c>
      <c r="J1129" s="14">
        <v>0</v>
      </c>
      <c r="K1129" s="14">
        <v>13620</v>
      </c>
      <c r="L1129" s="14">
        <v>12120</v>
      </c>
      <c r="M1129" s="14">
        <v>0</v>
      </c>
      <c r="N1129" s="14">
        <v>0</v>
      </c>
      <c r="O1129" s="14">
        <v>0</v>
      </c>
      <c r="P1129" s="14">
        <v>0</v>
      </c>
    </row>
    <row r="1130" spans="1:16" x14ac:dyDescent="0.25">
      <c r="A1130" s="8" t="s">
        <v>1303</v>
      </c>
      <c r="B1130" s="13"/>
      <c r="C1130" s="33"/>
      <c r="D1130" s="14"/>
      <c r="E1130" s="14"/>
      <c r="F1130" s="15"/>
      <c r="G1130" s="14"/>
      <c r="H1130" s="14"/>
      <c r="I1130" s="14"/>
      <c r="J1130" s="14"/>
      <c r="K1130" s="14"/>
      <c r="L1130" s="14"/>
      <c r="M1130" s="14"/>
      <c r="N1130" s="14"/>
      <c r="O1130" s="14"/>
      <c r="P1130" s="14"/>
    </row>
    <row r="1131" spans="1:16" x14ac:dyDescent="0.25">
      <c r="A1131" s="16" t="s">
        <v>1214</v>
      </c>
      <c r="B1131" s="13"/>
      <c r="C1131" s="33"/>
      <c r="D1131" s="14"/>
      <c r="E1131" s="14"/>
      <c r="F1131" s="15"/>
      <c r="G1131" s="14"/>
      <c r="H1131" s="14"/>
      <c r="I1131" s="14"/>
      <c r="J1131" s="14"/>
      <c r="K1131" s="14"/>
      <c r="L1131" s="14"/>
      <c r="M1131" s="14"/>
      <c r="N1131" s="14"/>
      <c r="O1131" s="14"/>
      <c r="P1131" s="14"/>
    </row>
    <row r="1132" spans="1:16" x14ac:dyDescent="0.25">
      <c r="A1132" s="18">
        <v>45399</v>
      </c>
      <c r="B1132" s="13">
        <v>45337</v>
      </c>
      <c r="C1132" s="33"/>
      <c r="D1132" s="14">
        <v>7000000</v>
      </c>
      <c r="E1132" s="14">
        <v>43582</v>
      </c>
      <c r="F1132" s="15">
        <v>0</v>
      </c>
      <c r="G1132" s="14">
        <v>0</v>
      </c>
      <c r="H1132" s="14">
        <v>6125</v>
      </c>
      <c r="I1132" s="14">
        <v>0</v>
      </c>
      <c r="J1132" s="14">
        <v>0</v>
      </c>
      <c r="K1132" s="14">
        <v>49707</v>
      </c>
      <c r="L1132" s="14">
        <v>43582</v>
      </c>
      <c r="M1132" s="14">
        <v>0</v>
      </c>
      <c r="N1132" s="14">
        <v>4125</v>
      </c>
      <c r="O1132" s="14">
        <v>0</v>
      </c>
      <c r="P1132" s="14">
        <v>0</v>
      </c>
    </row>
    <row r="1133" spans="1:16" x14ac:dyDescent="0.25">
      <c r="A1133" s="8" t="s">
        <v>437</v>
      </c>
      <c r="B1133" s="13"/>
      <c r="C1133" s="33"/>
      <c r="D1133" s="14"/>
      <c r="E1133" s="14"/>
      <c r="F1133" s="15"/>
      <c r="G1133" s="14"/>
      <c r="H1133" s="14"/>
      <c r="I1133" s="14"/>
      <c r="J1133" s="14"/>
      <c r="K1133" s="14"/>
      <c r="L1133" s="14"/>
      <c r="M1133" s="14"/>
      <c r="N1133" s="14"/>
      <c r="O1133" s="14"/>
      <c r="P1133" s="14"/>
    </row>
    <row r="1134" spans="1:16" x14ac:dyDescent="0.25">
      <c r="A1134" s="16" t="s">
        <v>436</v>
      </c>
      <c r="B1134" s="13"/>
      <c r="C1134" s="33"/>
      <c r="D1134" s="14"/>
      <c r="E1134" s="14"/>
      <c r="F1134" s="15"/>
      <c r="G1134" s="14"/>
      <c r="H1134" s="14"/>
      <c r="I1134" s="14"/>
      <c r="J1134" s="14"/>
      <c r="K1134" s="14"/>
      <c r="L1134" s="14"/>
      <c r="M1134" s="14"/>
      <c r="N1134" s="14"/>
      <c r="O1134" s="14"/>
      <c r="P1134" s="14"/>
    </row>
    <row r="1135" spans="1:16" x14ac:dyDescent="0.25">
      <c r="A1135" s="18">
        <v>44287</v>
      </c>
      <c r="B1135" s="13">
        <v>44336</v>
      </c>
      <c r="C1135" s="33"/>
      <c r="D1135" s="14">
        <v>2000000</v>
      </c>
      <c r="E1135" s="14">
        <v>19020</v>
      </c>
      <c r="F1135" s="15">
        <v>0</v>
      </c>
      <c r="G1135" s="14">
        <v>0</v>
      </c>
      <c r="H1135" s="14">
        <v>11975</v>
      </c>
      <c r="I1135" s="14">
        <v>0</v>
      </c>
      <c r="J1135" s="14">
        <v>0</v>
      </c>
      <c r="K1135" s="14">
        <v>30995</v>
      </c>
      <c r="L1135" s="14">
        <v>19020</v>
      </c>
      <c r="M1135" s="14">
        <v>0</v>
      </c>
      <c r="N1135" s="14">
        <v>1125</v>
      </c>
      <c r="O1135" s="14">
        <v>0</v>
      </c>
      <c r="P1135" s="14">
        <v>8250</v>
      </c>
    </row>
    <row r="1136" spans="1:16" x14ac:dyDescent="0.25">
      <c r="A1136" s="8" t="s">
        <v>1189</v>
      </c>
      <c r="B1136" s="13"/>
      <c r="C1136" s="33"/>
      <c r="D1136" s="14"/>
      <c r="E1136" s="14"/>
      <c r="F1136" s="15"/>
      <c r="G1136" s="14"/>
      <c r="H1136" s="14"/>
      <c r="I1136" s="14"/>
      <c r="J1136" s="14"/>
      <c r="K1136" s="14"/>
      <c r="L1136" s="14"/>
      <c r="M1136" s="14"/>
      <c r="N1136" s="14"/>
      <c r="O1136" s="14"/>
      <c r="P1136" s="14"/>
    </row>
    <row r="1137" spans="1:16" x14ac:dyDescent="0.25">
      <c r="A1137" s="16" t="s">
        <v>1085</v>
      </c>
      <c r="B1137" s="13"/>
      <c r="C1137" s="33"/>
      <c r="D1137" s="14"/>
      <c r="E1137" s="14"/>
      <c r="F1137" s="15"/>
      <c r="G1137" s="14"/>
      <c r="H1137" s="14"/>
      <c r="I1137" s="14"/>
      <c r="J1137" s="14"/>
      <c r="K1137" s="14"/>
      <c r="L1137" s="14"/>
      <c r="M1137" s="14"/>
      <c r="N1137" s="14"/>
      <c r="O1137" s="14"/>
      <c r="P1137" s="14"/>
    </row>
    <row r="1138" spans="1:16" x14ac:dyDescent="0.25">
      <c r="A1138" s="18">
        <v>45231</v>
      </c>
      <c r="B1138" s="13">
        <v>45218</v>
      </c>
      <c r="C1138" s="33"/>
      <c r="D1138" s="14">
        <v>650000</v>
      </c>
      <c r="E1138" s="14">
        <v>9750</v>
      </c>
      <c r="F1138" s="15">
        <v>0</v>
      </c>
      <c r="G1138" s="14">
        <v>0</v>
      </c>
      <c r="H1138" s="14">
        <v>1200</v>
      </c>
      <c r="I1138" s="14">
        <v>0</v>
      </c>
      <c r="J1138" s="14">
        <v>0</v>
      </c>
      <c r="K1138" s="14">
        <v>10950</v>
      </c>
      <c r="L1138" s="14">
        <v>9750</v>
      </c>
      <c r="M1138" s="14">
        <v>0</v>
      </c>
      <c r="N1138" s="14">
        <v>0</v>
      </c>
      <c r="O1138" s="14">
        <v>0</v>
      </c>
      <c r="P1138" s="14">
        <v>0</v>
      </c>
    </row>
    <row r="1139" spans="1:16" x14ac:dyDescent="0.25">
      <c r="A1139" s="8" t="s">
        <v>1067</v>
      </c>
      <c r="B1139" s="13"/>
      <c r="C1139" s="33"/>
      <c r="D1139" s="14"/>
      <c r="E1139" s="14"/>
      <c r="F1139" s="15"/>
      <c r="G1139" s="14"/>
      <c r="H1139" s="14"/>
      <c r="I1139" s="14"/>
      <c r="J1139" s="14"/>
      <c r="K1139" s="14"/>
      <c r="L1139" s="14"/>
      <c r="M1139" s="14"/>
      <c r="N1139" s="14"/>
      <c r="O1139" s="14"/>
      <c r="P1139" s="14"/>
    </row>
    <row r="1140" spans="1:16" x14ac:dyDescent="0.25">
      <c r="A1140" s="16" t="s">
        <v>986</v>
      </c>
      <c r="B1140" s="13"/>
      <c r="C1140" s="33"/>
      <c r="D1140" s="14"/>
      <c r="E1140" s="14"/>
      <c r="F1140" s="15"/>
      <c r="G1140" s="14"/>
      <c r="H1140" s="14"/>
      <c r="I1140" s="14"/>
      <c r="J1140" s="14"/>
      <c r="K1140" s="14"/>
      <c r="L1140" s="14"/>
      <c r="M1140" s="14"/>
      <c r="N1140" s="14"/>
      <c r="O1140" s="14"/>
      <c r="P1140" s="14"/>
    </row>
    <row r="1141" spans="1:16" x14ac:dyDescent="0.25">
      <c r="A1141" s="18">
        <v>45141</v>
      </c>
      <c r="B1141" s="13">
        <v>44518</v>
      </c>
      <c r="C1141" s="33"/>
      <c r="D1141" s="14">
        <v>6500000</v>
      </c>
      <c r="E1141" s="14">
        <v>43775</v>
      </c>
      <c r="F1141" s="15">
        <v>0</v>
      </c>
      <c r="G1141" s="14">
        <v>0</v>
      </c>
      <c r="H1141" s="14">
        <v>5850</v>
      </c>
      <c r="I1141" s="14">
        <v>0</v>
      </c>
      <c r="J1141" s="14">
        <v>0</v>
      </c>
      <c r="K1141" s="14">
        <v>49625</v>
      </c>
      <c r="L1141" s="14">
        <v>43775</v>
      </c>
      <c r="M1141" s="14">
        <v>0</v>
      </c>
      <c r="N1141" s="14">
        <v>3850</v>
      </c>
      <c r="O1141" s="14">
        <v>0</v>
      </c>
      <c r="P1141" s="14">
        <v>0</v>
      </c>
    </row>
    <row r="1142" spans="1:16" x14ac:dyDescent="0.25">
      <c r="A1142" s="8" t="s">
        <v>932</v>
      </c>
      <c r="B1142" s="13"/>
      <c r="C1142" s="33"/>
      <c r="D1142" s="14"/>
      <c r="E1142" s="14"/>
      <c r="F1142" s="15"/>
      <c r="G1142" s="14"/>
      <c r="H1142" s="14"/>
      <c r="I1142" s="14"/>
      <c r="J1142" s="14"/>
      <c r="K1142" s="14"/>
      <c r="L1142" s="14"/>
      <c r="M1142" s="14"/>
      <c r="N1142" s="14"/>
      <c r="O1142" s="14"/>
      <c r="P1142" s="14"/>
    </row>
    <row r="1143" spans="1:16" x14ac:dyDescent="0.25">
      <c r="A1143" s="16" t="s">
        <v>848</v>
      </c>
      <c r="B1143" s="13"/>
      <c r="C1143" s="33"/>
      <c r="D1143" s="14"/>
      <c r="E1143" s="14"/>
      <c r="F1143" s="15"/>
      <c r="G1143" s="14"/>
      <c r="H1143" s="14"/>
      <c r="I1143" s="14"/>
      <c r="J1143" s="14"/>
      <c r="K1143" s="14"/>
      <c r="L1143" s="14"/>
      <c r="M1143" s="14"/>
      <c r="N1143" s="14"/>
      <c r="O1143" s="14"/>
      <c r="P1143" s="14"/>
    </row>
    <row r="1144" spans="1:16" x14ac:dyDescent="0.25">
      <c r="A1144" s="18">
        <v>44729</v>
      </c>
      <c r="B1144" s="13">
        <v>44728</v>
      </c>
      <c r="C1144" s="33"/>
      <c r="D1144" s="14">
        <v>1400000</v>
      </c>
      <c r="E1144" s="14">
        <v>20625</v>
      </c>
      <c r="F1144" s="15">
        <v>0</v>
      </c>
      <c r="G1144" s="14">
        <v>0</v>
      </c>
      <c r="H1144" s="14">
        <v>1745</v>
      </c>
      <c r="I1144" s="14">
        <v>0</v>
      </c>
      <c r="J1144" s="14">
        <v>0</v>
      </c>
      <c r="K1144" s="14">
        <v>22370</v>
      </c>
      <c r="L1144" s="14">
        <v>20625</v>
      </c>
      <c r="M1144" s="14">
        <v>0</v>
      </c>
      <c r="N1144" s="14">
        <v>865</v>
      </c>
      <c r="O1144" s="14">
        <v>0</v>
      </c>
      <c r="P1144" s="14">
        <v>0</v>
      </c>
    </row>
    <row r="1145" spans="1:16" x14ac:dyDescent="0.25">
      <c r="A1145" s="8" t="s">
        <v>691</v>
      </c>
      <c r="B1145" s="13"/>
      <c r="C1145" s="33"/>
      <c r="D1145" s="14"/>
      <c r="E1145" s="14"/>
      <c r="F1145" s="15"/>
      <c r="G1145" s="14"/>
      <c r="H1145" s="14"/>
      <c r="I1145" s="14"/>
      <c r="J1145" s="14"/>
      <c r="K1145" s="14"/>
      <c r="L1145" s="14"/>
      <c r="M1145" s="14"/>
      <c r="N1145" s="14"/>
      <c r="O1145" s="14"/>
      <c r="P1145" s="14"/>
    </row>
    <row r="1146" spans="1:16" x14ac:dyDescent="0.25">
      <c r="A1146" s="16" t="s">
        <v>434</v>
      </c>
      <c r="B1146" s="13"/>
      <c r="C1146" s="33"/>
      <c r="D1146" s="14"/>
      <c r="E1146" s="14"/>
      <c r="F1146" s="15"/>
      <c r="G1146" s="14"/>
      <c r="H1146" s="14"/>
      <c r="I1146" s="14"/>
      <c r="J1146" s="14"/>
      <c r="K1146" s="14"/>
      <c r="L1146" s="14"/>
      <c r="M1146" s="14"/>
      <c r="N1146" s="14"/>
      <c r="O1146" s="14"/>
      <c r="P1146" s="14"/>
    </row>
    <row r="1147" spans="1:16" x14ac:dyDescent="0.25">
      <c r="A1147" s="18">
        <v>44650</v>
      </c>
      <c r="B1147" s="13">
        <v>43517</v>
      </c>
      <c r="C1147" s="33">
        <v>1</v>
      </c>
      <c r="D1147" s="14">
        <v>25000000</v>
      </c>
      <c r="E1147" s="14">
        <v>204560</v>
      </c>
      <c r="F1147" s="15">
        <v>0</v>
      </c>
      <c r="G1147" s="14">
        <v>0</v>
      </c>
      <c r="H1147" s="14">
        <v>173175</v>
      </c>
      <c r="I1147" s="14">
        <v>0</v>
      </c>
      <c r="J1147" s="14">
        <v>0</v>
      </c>
      <c r="K1147" s="14">
        <v>377735</v>
      </c>
      <c r="L1147" s="14">
        <v>140860</v>
      </c>
      <c r="M1147" s="14">
        <v>0</v>
      </c>
      <c r="N1147" s="14">
        <v>38825</v>
      </c>
      <c r="O1147" s="14">
        <v>0</v>
      </c>
      <c r="P1147" s="14">
        <v>53250</v>
      </c>
    </row>
    <row r="1148" spans="1:16" x14ac:dyDescent="0.25">
      <c r="A1148" s="18">
        <v>44741</v>
      </c>
      <c r="B1148" s="13">
        <v>43517</v>
      </c>
      <c r="C1148" s="33">
        <v>1</v>
      </c>
      <c r="D1148" s="14">
        <v>25000000</v>
      </c>
      <c r="E1148" s="14">
        <v>266880</v>
      </c>
      <c r="F1148" s="15">
        <v>0</v>
      </c>
      <c r="G1148" s="14">
        <v>0</v>
      </c>
      <c r="H1148" s="14">
        <v>234250</v>
      </c>
      <c r="I1148" s="14">
        <v>0</v>
      </c>
      <c r="J1148" s="14">
        <v>0</v>
      </c>
      <c r="K1148" s="14">
        <v>501130</v>
      </c>
      <c r="L1148" s="14">
        <v>181980</v>
      </c>
      <c r="M1148" s="14">
        <v>0</v>
      </c>
      <c r="N1148" s="14">
        <v>51850</v>
      </c>
      <c r="O1148" s="14">
        <v>0</v>
      </c>
      <c r="P1148" s="14">
        <v>72000</v>
      </c>
    </row>
    <row r="1149" spans="1:16" x14ac:dyDescent="0.25">
      <c r="A1149" s="18">
        <v>44887</v>
      </c>
      <c r="B1149" s="13">
        <v>43517</v>
      </c>
      <c r="C1149" s="33">
        <v>1</v>
      </c>
      <c r="D1149" s="14">
        <v>40000000</v>
      </c>
      <c r="E1149" s="14">
        <v>362780</v>
      </c>
      <c r="F1149" s="15">
        <v>0</v>
      </c>
      <c r="G1149" s="14">
        <v>0</v>
      </c>
      <c r="H1149" s="14">
        <v>301442</v>
      </c>
      <c r="I1149" s="14">
        <v>0</v>
      </c>
      <c r="J1149" s="14">
        <v>0</v>
      </c>
      <c r="K1149" s="14">
        <v>664222</v>
      </c>
      <c r="L1149" s="14">
        <v>257880</v>
      </c>
      <c r="M1149" s="14">
        <v>0</v>
      </c>
      <c r="N1149" s="14">
        <v>71625</v>
      </c>
      <c r="O1149" s="14">
        <v>0</v>
      </c>
      <c r="P1149" s="14">
        <v>90500</v>
      </c>
    </row>
    <row r="1150" spans="1:16" x14ac:dyDescent="0.25">
      <c r="A1150" s="18">
        <v>45099</v>
      </c>
      <c r="B1150" s="13">
        <v>43517</v>
      </c>
      <c r="C1150" s="33">
        <v>1</v>
      </c>
      <c r="D1150" s="14">
        <v>35000000</v>
      </c>
      <c r="E1150" s="14">
        <v>456180</v>
      </c>
      <c r="F1150" s="15">
        <v>0</v>
      </c>
      <c r="G1150" s="14">
        <v>0</v>
      </c>
      <c r="H1150" s="14">
        <v>378452</v>
      </c>
      <c r="I1150" s="14">
        <v>0</v>
      </c>
      <c r="J1150" s="14">
        <v>0</v>
      </c>
      <c r="K1150" s="14">
        <v>834632</v>
      </c>
      <c r="L1150" s="14">
        <v>330030</v>
      </c>
      <c r="M1150" s="14">
        <v>0</v>
      </c>
      <c r="N1150" s="14">
        <v>89150</v>
      </c>
      <c r="O1150" s="14">
        <v>0</v>
      </c>
      <c r="P1150" s="14">
        <v>118500</v>
      </c>
    </row>
    <row r="1151" spans="1:16" x14ac:dyDescent="0.25">
      <c r="A1151" s="16" t="s">
        <v>457</v>
      </c>
      <c r="B1151" s="13"/>
      <c r="C1151" s="33"/>
      <c r="D1151" s="14"/>
      <c r="E1151" s="14"/>
      <c r="F1151" s="15"/>
      <c r="G1151" s="14"/>
      <c r="H1151" s="14"/>
      <c r="I1151" s="14"/>
      <c r="J1151" s="14"/>
      <c r="K1151" s="14"/>
      <c r="L1151" s="14"/>
      <c r="M1151" s="14"/>
      <c r="N1151" s="14"/>
      <c r="O1151" s="14"/>
      <c r="P1151" s="14"/>
    </row>
    <row r="1152" spans="1:16" x14ac:dyDescent="0.25">
      <c r="A1152" s="18">
        <v>44434</v>
      </c>
      <c r="B1152" s="13">
        <v>44301</v>
      </c>
      <c r="C1152" s="33"/>
      <c r="D1152" s="14">
        <v>9850000</v>
      </c>
      <c r="E1152" s="14">
        <v>144204</v>
      </c>
      <c r="F1152" s="15">
        <v>102210</v>
      </c>
      <c r="G1152" s="14">
        <v>0</v>
      </c>
      <c r="H1152" s="14">
        <v>60456</v>
      </c>
      <c r="I1152" s="14">
        <v>0</v>
      </c>
      <c r="J1152" s="14">
        <v>0</v>
      </c>
      <c r="K1152" s="14">
        <v>306870</v>
      </c>
      <c r="L1152" s="14">
        <v>104204</v>
      </c>
      <c r="M1152" s="14">
        <v>0</v>
      </c>
      <c r="N1152" s="14">
        <v>12523</v>
      </c>
      <c r="O1152" s="14">
        <v>0</v>
      </c>
      <c r="P1152" s="14">
        <v>0</v>
      </c>
    </row>
    <row r="1153" spans="1:16" x14ac:dyDescent="0.25">
      <c r="A1153" s="8" t="s">
        <v>1068</v>
      </c>
      <c r="B1153" s="13"/>
      <c r="C1153" s="33"/>
      <c r="D1153" s="14"/>
      <c r="E1153" s="14"/>
      <c r="F1153" s="15"/>
      <c r="G1153" s="14"/>
      <c r="H1153" s="14"/>
      <c r="I1153" s="14"/>
      <c r="J1153" s="14"/>
      <c r="K1153" s="14"/>
      <c r="L1153" s="14"/>
      <c r="M1153" s="14"/>
      <c r="N1153" s="14"/>
      <c r="O1153" s="14"/>
      <c r="P1153" s="14"/>
    </row>
    <row r="1154" spans="1:16" x14ac:dyDescent="0.25">
      <c r="A1154" s="16" t="s">
        <v>888</v>
      </c>
      <c r="B1154" s="13"/>
      <c r="C1154" s="33"/>
      <c r="D1154" s="14"/>
      <c r="E1154" s="14"/>
      <c r="F1154" s="15"/>
      <c r="G1154" s="14"/>
      <c r="H1154" s="14"/>
      <c r="I1154" s="14"/>
      <c r="J1154" s="14"/>
      <c r="K1154" s="14"/>
      <c r="L1154" s="14"/>
      <c r="M1154" s="14"/>
      <c r="N1154" s="14"/>
      <c r="O1154" s="14"/>
      <c r="P1154" s="14"/>
    </row>
    <row r="1155" spans="1:16" x14ac:dyDescent="0.25">
      <c r="A1155" s="18">
        <v>45042</v>
      </c>
      <c r="B1155" s="13">
        <v>44819</v>
      </c>
      <c r="C1155" s="33"/>
      <c r="D1155" s="14">
        <v>4750000</v>
      </c>
      <c r="E1155" s="14">
        <v>69525</v>
      </c>
      <c r="F1155" s="15">
        <v>0</v>
      </c>
      <c r="G1155" s="14">
        <v>0</v>
      </c>
      <c r="H1155" s="14">
        <v>34825</v>
      </c>
      <c r="I1155" s="14">
        <v>0</v>
      </c>
      <c r="J1155" s="14">
        <v>0</v>
      </c>
      <c r="K1155" s="14">
        <v>104350</v>
      </c>
      <c r="L1155" s="14">
        <v>39525</v>
      </c>
      <c r="M1155" s="14">
        <v>0</v>
      </c>
      <c r="N1155" s="14">
        <v>2875</v>
      </c>
      <c r="O1155" s="14">
        <v>0</v>
      </c>
      <c r="P1155" s="14">
        <v>10500</v>
      </c>
    </row>
    <row r="1156" spans="1:16" x14ac:dyDescent="0.25">
      <c r="A1156" s="16" t="s">
        <v>1231</v>
      </c>
      <c r="B1156" s="13"/>
      <c r="C1156" s="33"/>
      <c r="D1156" s="14"/>
      <c r="E1156" s="14"/>
      <c r="F1156" s="15"/>
      <c r="G1156" s="14"/>
      <c r="H1156" s="14"/>
      <c r="I1156" s="14"/>
      <c r="J1156" s="14"/>
      <c r="K1156" s="14"/>
      <c r="L1156" s="14"/>
      <c r="M1156" s="14"/>
      <c r="N1156" s="14"/>
      <c r="O1156" s="14"/>
      <c r="P1156" s="14"/>
    </row>
    <row r="1157" spans="1:16" x14ac:dyDescent="0.25">
      <c r="A1157" s="18">
        <v>45260</v>
      </c>
      <c r="B1157" s="13">
        <v>45218</v>
      </c>
      <c r="C1157" s="33"/>
      <c r="D1157" s="14">
        <v>400000</v>
      </c>
      <c r="E1157" s="14">
        <v>5100</v>
      </c>
      <c r="F1157" s="15">
        <v>0</v>
      </c>
      <c r="G1157" s="14">
        <v>0</v>
      </c>
      <c r="H1157" s="14">
        <v>260</v>
      </c>
      <c r="I1157" s="14">
        <v>0</v>
      </c>
      <c r="J1157" s="14">
        <v>0</v>
      </c>
      <c r="K1157" s="14">
        <v>5360</v>
      </c>
      <c r="L1157" s="14">
        <v>5100</v>
      </c>
      <c r="M1157" s="14">
        <v>0</v>
      </c>
      <c r="N1157" s="14">
        <v>260</v>
      </c>
      <c r="O1157" s="14">
        <v>0</v>
      </c>
      <c r="P1157" s="14">
        <v>0</v>
      </c>
    </row>
    <row r="1158" spans="1:16" x14ac:dyDescent="0.25">
      <c r="A1158" s="8" t="s">
        <v>246</v>
      </c>
      <c r="B1158" s="13"/>
      <c r="C1158" s="33"/>
      <c r="D1158" s="14"/>
      <c r="E1158" s="14"/>
      <c r="F1158" s="15"/>
      <c r="G1158" s="14"/>
      <c r="H1158" s="14"/>
      <c r="I1158" s="14"/>
      <c r="J1158" s="14"/>
      <c r="K1158" s="14"/>
      <c r="L1158" s="14"/>
      <c r="M1158" s="14"/>
      <c r="N1158" s="14"/>
      <c r="O1158" s="14"/>
      <c r="P1158" s="14"/>
    </row>
    <row r="1159" spans="1:16" x14ac:dyDescent="0.25">
      <c r="A1159" s="8" t="s">
        <v>44</v>
      </c>
      <c r="B1159" s="13"/>
      <c r="C1159" s="33"/>
      <c r="D1159" s="14"/>
      <c r="E1159" s="14"/>
      <c r="F1159" s="15"/>
      <c r="G1159" s="14"/>
      <c r="H1159" s="14"/>
      <c r="I1159" s="14"/>
      <c r="J1159" s="14"/>
      <c r="K1159" s="14"/>
      <c r="L1159" s="14"/>
      <c r="M1159" s="14"/>
      <c r="N1159" s="14"/>
      <c r="O1159" s="14"/>
      <c r="P1159" s="14"/>
    </row>
    <row r="1160" spans="1:16" x14ac:dyDescent="0.25">
      <c r="A1160" s="18">
        <v>44572</v>
      </c>
      <c r="B1160" s="13">
        <v>43027</v>
      </c>
      <c r="C1160" s="33">
        <v>1</v>
      </c>
      <c r="D1160" s="14">
        <v>19000000</v>
      </c>
      <c r="E1160" s="14">
        <v>120176</v>
      </c>
      <c r="F1160" s="15">
        <v>0</v>
      </c>
      <c r="G1160" s="14">
        <v>0</v>
      </c>
      <c r="H1160" s="14">
        <v>77748</v>
      </c>
      <c r="I1160" s="14">
        <v>0</v>
      </c>
      <c r="J1160" s="14">
        <v>0</v>
      </c>
      <c r="K1160" s="14">
        <v>197924</v>
      </c>
      <c r="L1160" s="14">
        <v>87825</v>
      </c>
      <c r="M1160" s="14">
        <v>0</v>
      </c>
      <c r="N1160" s="14">
        <v>10560</v>
      </c>
      <c r="O1160" s="14">
        <v>0</v>
      </c>
      <c r="P1160" s="14">
        <v>64668</v>
      </c>
    </row>
    <row r="1161" spans="1:16" x14ac:dyDescent="0.25">
      <c r="A1161" s="16" t="s">
        <v>128</v>
      </c>
      <c r="B1161" s="13"/>
      <c r="C1161" s="33"/>
      <c r="D1161" s="14"/>
      <c r="E1161" s="14"/>
      <c r="F1161" s="15"/>
      <c r="G1161" s="14"/>
      <c r="H1161" s="14"/>
      <c r="I1161" s="14"/>
      <c r="J1161" s="14"/>
      <c r="K1161" s="14"/>
      <c r="L1161" s="14"/>
      <c r="M1161" s="14"/>
      <c r="N1161" s="14"/>
      <c r="O1161" s="14"/>
      <c r="P1161" s="14"/>
    </row>
    <row r="1162" spans="1:16" x14ac:dyDescent="0.25">
      <c r="A1162" s="18">
        <v>44532</v>
      </c>
      <c r="B1162" s="13">
        <v>44364</v>
      </c>
      <c r="C1162" s="33"/>
      <c r="D1162" s="14">
        <v>4920000</v>
      </c>
      <c r="E1162" s="14">
        <v>33942</v>
      </c>
      <c r="F1162" s="15">
        <v>30000</v>
      </c>
      <c r="G1162" s="14">
        <v>0</v>
      </c>
      <c r="H1162" s="14">
        <v>26657</v>
      </c>
      <c r="I1162" s="14">
        <v>0</v>
      </c>
      <c r="J1162" s="14">
        <v>0</v>
      </c>
      <c r="K1162" s="14">
        <v>90599</v>
      </c>
      <c r="L1162" s="14">
        <v>27442</v>
      </c>
      <c r="M1162" s="14">
        <v>6500</v>
      </c>
      <c r="N1162" s="14">
        <v>2977</v>
      </c>
      <c r="O1162" s="14">
        <v>0</v>
      </c>
      <c r="P1162" s="14">
        <v>19680</v>
      </c>
    </row>
    <row r="1163" spans="1:16" x14ac:dyDescent="0.25">
      <c r="A1163" s="8" t="s">
        <v>933</v>
      </c>
      <c r="B1163" s="13"/>
      <c r="C1163" s="33"/>
      <c r="D1163" s="14"/>
      <c r="E1163" s="14"/>
      <c r="F1163" s="15"/>
      <c r="G1163" s="14"/>
      <c r="H1163" s="14"/>
      <c r="I1163" s="14"/>
      <c r="J1163" s="14"/>
      <c r="K1163" s="14"/>
      <c r="L1163" s="14"/>
      <c r="M1163" s="14"/>
      <c r="N1163" s="14"/>
      <c r="O1163" s="14"/>
      <c r="P1163" s="14"/>
    </row>
    <row r="1164" spans="1:16" x14ac:dyDescent="0.25">
      <c r="A1164" s="16" t="s">
        <v>857</v>
      </c>
      <c r="B1164" s="13"/>
      <c r="C1164" s="33"/>
      <c r="D1164" s="14"/>
      <c r="E1164" s="14"/>
      <c r="F1164" s="15"/>
      <c r="G1164" s="14"/>
      <c r="H1164" s="14"/>
      <c r="I1164" s="14"/>
      <c r="J1164" s="14"/>
      <c r="K1164" s="14"/>
      <c r="L1164" s="14"/>
      <c r="M1164" s="14"/>
      <c r="N1164" s="14"/>
      <c r="O1164" s="14"/>
      <c r="P1164" s="14"/>
    </row>
    <row r="1165" spans="1:16" x14ac:dyDescent="0.25">
      <c r="A1165" s="18">
        <v>44771</v>
      </c>
      <c r="B1165" s="13">
        <v>44763</v>
      </c>
      <c r="C1165" s="33"/>
      <c r="D1165" s="14">
        <v>2268000</v>
      </c>
      <c r="E1165" s="14">
        <v>27135</v>
      </c>
      <c r="F1165" s="15">
        <v>0</v>
      </c>
      <c r="G1165" s="14">
        <v>0</v>
      </c>
      <c r="H1165" s="14">
        <v>2074</v>
      </c>
      <c r="I1165" s="14">
        <v>0</v>
      </c>
      <c r="J1165" s="14">
        <v>0</v>
      </c>
      <c r="K1165" s="14">
        <v>29209</v>
      </c>
      <c r="L1165" s="14">
        <v>27135</v>
      </c>
      <c r="M1165" s="14">
        <v>0</v>
      </c>
      <c r="N1165" s="14">
        <v>1386</v>
      </c>
      <c r="O1165" s="14">
        <v>0</v>
      </c>
      <c r="P1165" s="14">
        <v>0</v>
      </c>
    </row>
    <row r="1166" spans="1:16" x14ac:dyDescent="0.25">
      <c r="A1166" s="8" t="s">
        <v>719</v>
      </c>
      <c r="B1166" s="13"/>
      <c r="C1166" s="33"/>
      <c r="D1166" s="14"/>
      <c r="E1166" s="14"/>
      <c r="F1166" s="15"/>
      <c r="G1166" s="14"/>
      <c r="H1166" s="14"/>
      <c r="I1166" s="14"/>
      <c r="J1166" s="14"/>
      <c r="K1166" s="14"/>
      <c r="L1166" s="14"/>
      <c r="M1166" s="14"/>
      <c r="N1166" s="14"/>
      <c r="O1166" s="14"/>
      <c r="P1166" s="14"/>
    </row>
    <row r="1167" spans="1:16" x14ac:dyDescent="0.25">
      <c r="A1167" s="16" t="s">
        <v>580</v>
      </c>
      <c r="B1167" s="13"/>
      <c r="C1167" s="33"/>
      <c r="D1167" s="14"/>
      <c r="E1167" s="14"/>
      <c r="F1167" s="15"/>
      <c r="G1167" s="14"/>
      <c r="H1167" s="14"/>
      <c r="I1167" s="14"/>
      <c r="J1167" s="14"/>
      <c r="K1167" s="14"/>
      <c r="L1167" s="14"/>
      <c r="M1167" s="14"/>
      <c r="N1167" s="14"/>
      <c r="O1167" s="14"/>
      <c r="P1167" s="14"/>
    </row>
    <row r="1168" spans="1:16" x14ac:dyDescent="0.25">
      <c r="A1168" s="18">
        <v>44511</v>
      </c>
      <c r="B1168" s="13">
        <v>44455</v>
      </c>
      <c r="C1168" s="33"/>
      <c r="D1168" s="14">
        <v>100000</v>
      </c>
      <c r="E1168" s="14">
        <v>0</v>
      </c>
      <c r="F1168" s="15">
        <v>0</v>
      </c>
      <c r="G1168" s="14">
        <v>0</v>
      </c>
      <c r="H1168" s="14">
        <v>0</v>
      </c>
      <c r="I1168" s="14">
        <v>0</v>
      </c>
      <c r="J1168" s="14">
        <v>0</v>
      </c>
      <c r="K1168" s="14">
        <v>0</v>
      </c>
      <c r="L1168" s="14">
        <v>0</v>
      </c>
      <c r="M1168" s="14">
        <v>0</v>
      </c>
      <c r="N1168" s="14">
        <v>0</v>
      </c>
      <c r="O1168" s="14">
        <v>0</v>
      </c>
      <c r="P1168" s="14">
        <v>0</v>
      </c>
    </row>
    <row r="1169" spans="1:16" x14ac:dyDescent="0.25">
      <c r="A1169" s="8" t="s">
        <v>934</v>
      </c>
      <c r="B1169" s="13"/>
      <c r="C1169" s="33"/>
      <c r="D1169" s="14"/>
      <c r="E1169" s="14"/>
      <c r="F1169" s="15"/>
      <c r="G1169" s="14"/>
      <c r="H1169" s="14"/>
      <c r="I1169" s="14"/>
      <c r="J1169" s="14"/>
      <c r="K1169" s="14"/>
      <c r="L1169" s="14"/>
      <c r="M1169" s="14"/>
      <c r="N1169" s="14"/>
      <c r="O1169" s="14"/>
      <c r="P1169" s="14"/>
    </row>
    <row r="1170" spans="1:16" x14ac:dyDescent="0.25">
      <c r="A1170" s="16" t="s">
        <v>767</v>
      </c>
      <c r="B1170" s="13"/>
      <c r="C1170" s="33"/>
      <c r="D1170" s="14"/>
      <c r="E1170" s="14"/>
      <c r="F1170" s="15"/>
      <c r="G1170" s="14"/>
      <c r="H1170" s="14"/>
      <c r="I1170" s="14"/>
      <c r="J1170" s="14"/>
      <c r="K1170" s="14"/>
      <c r="L1170" s="14"/>
      <c r="M1170" s="14"/>
      <c r="N1170" s="14"/>
      <c r="O1170" s="14"/>
      <c r="P1170" s="14"/>
    </row>
    <row r="1171" spans="1:16" x14ac:dyDescent="0.25">
      <c r="A1171" s="18">
        <v>44841</v>
      </c>
      <c r="B1171" s="13">
        <v>44791</v>
      </c>
      <c r="C1171" s="33"/>
      <c r="D1171" s="14">
        <v>61495954</v>
      </c>
      <c r="E1171" s="14">
        <v>17500</v>
      </c>
      <c r="F1171" s="15">
        <v>0</v>
      </c>
      <c r="G1171" s="14">
        <v>0</v>
      </c>
      <c r="H1171" s="14">
        <v>28299</v>
      </c>
      <c r="I1171" s="14">
        <v>0</v>
      </c>
      <c r="J1171" s="14">
        <v>0</v>
      </c>
      <c r="K1171" s="14">
        <v>45799</v>
      </c>
      <c r="L1171" s="14">
        <v>17500</v>
      </c>
      <c r="M1171" s="14">
        <v>0</v>
      </c>
      <c r="N1171" s="14">
        <v>28299</v>
      </c>
      <c r="O1171" s="14">
        <v>0</v>
      </c>
      <c r="P1171" s="14">
        <v>0</v>
      </c>
    </row>
    <row r="1172" spans="1:16" x14ac:dyDescent="0.25">
      <c r="A1172" s="8" t="s">
        <v>408</v>
      </c>
      <c r="B1172" s="13"/>
      <c r="C1172" s="33"/>
      <c r="D1172" s="14"/>
      <c r="E1172" s="14"/>
      <c r="F1172" s="15"/>
      <c r="G1172" s="14"/>
      <c r="H1172" s="14"/>
      <c r="I1172" s="14"/>
      <c r="J1172" s="14"/>
      <c r="K1172" s="14"/>
      <c r="L1172" s="14"/>
      <c r="M1172" s="14"/>
      <c r="N1172" s="14"/>
      <c r="O1172" s="14"/>
      <c r="P1172" s="14"/>
    </row>
    <row r="1173" spans="1:16" x14ac:dyDescent="0.25">
      <c r="A1173" s="16" t="s">
        <v>327</v>
      </c>
      <c r="B1173" s="13"/>
      <c r="C1173" s="33"/>
      <c r="D1173" s="14"/>
      <c r="E1173" s="14"/>
      <c r="F1173" s="15"/>
      <c r="G1173" s="14"/>
      <c r="H1173" s="14"/>
      <c r="I1173" s="14"/>
      <c r="J1173" s="14"/>
      <c r="K1173" s="14"/>
      <c r="L1173" s="14"/>
      <c r="M1173" s="14"/>
      <c r="N1173" s="14"/>
      <c r="O1173" s="14"/>
      <c r="P1173" s="14"/>
    </row>
    <row r="1174" spans="1:16" x14ac:dyDescent="0.25">
      <c r="A1174" s="18">
        <v>44399</v>
      </c>
      <c r="B1174" s="13">
        <v>44252</v>
      </c>
      <c r="C1174" s="33"/>
      <c r="D1174" s="14">
        <v>23110000</v>
      </c>
      <c r="E1174" s="14">
        <v>62934</v>
      </c>
      <c r="F1174" s="15">
        <v>173325</v>
      </c>
      <c r="G1174" s="14">
        <v>138608</v>
      </c>
      <c r="H1174" s="14">
        <v>39175</v>
      </c>
      <c r="I1174" s="14">
        <v>0</v>
      </c>
      <c r="J1174" s="14">
        <v>0</v>
      </c>
      <c r="K1174" s="14">
        <v>414042</v>
      </c>
      <c r="L1174" s="14">
        <v>41534</v>
      </c>
      <c r="M1174" s="14">
        <v>0</v>
      </c>
      <c r="N1174" s="14">
        <v>12175</v>
      </c>
      <c r="O1174" s="14">
        <v>0</v>
      </c>
      <c r="P1174" s="14">
        <v>0</v>
      </c>
    </row>
    <row r="1175" spans="1:16" x14ac:dyDescent="0.25">
      <c r="A1175" s="8" t="s">
        <v>607</v>
      </c>
      <c r="B1175" s="13"/>
      <c r="C1175" s="33"/>
      <c r="D1175" s="14"/>
      <c r="E1175" s="14"/>
      <c r="F1175" s="15"/>
      <c r="G1175" s="14"/>
      <c r="H1175" s="14"/>
      <c r="I1175" s="14"/>
      <c r="J1175" s="14"/>
      <c r="K1175" s="14"/>
      <c r="L1175" s="14"/>
      <c r="M1175" s="14"/>
      <c r="N1175" s="14"/>
      <c r="O1175" s="14"/>
      <c r="P1175" s="14"/>
    </row>
    <row r="1176" spans="1:16" x14ac:dyDescent="0.25">
      <c r="A1176" s="16" t="s">
        <v>569</v>
      </c>
      <c r="B1176" s="13"/>
      <c r="C1176" s="33"/>
      <c r="D1176" s="14"/>
      <c r="E1176" s="14"/>
      <c r="F1176" s="15"/>
      <c r="G1176" s="14"/>
      <c r="H1176" s="14"/>
      <c r="I1176" s="14"/>
      <c r="J1176" s="14"/>
      <c r="K1176" s="14"/>
      <c r="L1176" s="14"/>
      <c r="M1176" s="14"/>
      <c r="N1176" s="14"/>
      <c r="O1176" s="14"/>
      <c r="P1176" s="14"/>
    </row>
    <row r="1177" spans="1:16" x14ac:dyDescent="0.25">
      <c r="A1177" s="18">
        <v>44740</v>
      </c>
      <c r="B1177" s="13">
        <v>44672</v>
      </c>
      <c r="C1177" s="33"/>
      <c r="D1177" s="14">
        <v>7370000</v>
      </c>
      <c r="E1177" s="14">
        <v>124265</v>
      </c>
      <c r="F1177" s="15">
        <v>140030</v>
      </c>
      <c r="G1177" s="14">
        <v>0</v>
      </c>
      <c r="H1177" s="14">
        <v>59357</v>
      </c>
      <c r="I1177" s="14">
        <v>0</v>
      </c>
      <c r="J1177" s="14">
        <v>0</v>
      </c>
      <c r="K1177" s="14">
        <v>323652</v>
      </c>
      <c r="L1177" s="14">
        <v>46765</v>
      </c>
      <c r="M1177" s="14">
        <v>140030</v>
      </c>
      <c r="N1177" s="14">
        <v>8857</v>
      </c>
      <c r="O1177" s="14">
        <v>0</v>
      </c>
      <c r="P1177" s="14">
        <v>0</v>
      </c>
    </row>
    <row r="1178" spans="1:16" x14ac:dyDescent="0.25">
      <c r="A1178" s="8" t="s">
        <v>1069</v>
      </c>
      <c r="B1178" s="13"/>
      <c r="C1178" s="33"/>
      <c r="D1178" s="14"/>
      <c r="E1178" s="14"/>
      <c r="F1178" s="15"/>
      <c r="G1178" s="14"/>
      <c r="H1178" s="14"/>
      <c r="I1178" s="14"/>
      <c r="J1178" s="14"/>
      <c r="K1178" s="14"/>
      <c r="L1178" s="14"/>
      <c r="M1178" s="14"/>
      <c r="N1178" s="14"/>
      <c r="O1178" s="14"/>
      <c r="P1178" s="14"/>
    </row>
    <row r="1179" spans="1:16" x14ac:dyDescent="0.25">
      <c r="A1179" s="16" t="s">
        <v>885</v>
      </c>
      <c r="B1179" s="13"/>
      <c r="C1179" s="33"/>
      <c r="D1179" s="14"/>
      <c r="E1179" s="14"/>
      <c r="F1179" s="15"/>
      <c r="G1179" s="14"/>
      <c r="H1179" s="14"/>
      <c r="I1179" s="14"/>
      <c r="J1179" s="14"/>
      <c r="K1179" s="14"/>
      <c r="L1179" s="14"/>
      <c r="M1179" s="14"/>
      <c r="N1179" s="14"/>
      <c r="O1179" s="14"/>
      <c r="P1179" s="14"/>
    </row>
    <row r="1180" spans="1:16" x14ac:dyDescent="0.25">
      <c r="A1180" s="18">
        <v>45022</v>
      </c>
      <c r="B1180" s="13">
        <v>44819</v>
      </c>
      <c r="C1180" s="33"/>
      <c r="D1180" s="14">
        <v>7000000</v>
      </c>
      <c r="E1180" s="14">
        <v>76025</v>
      </c>
      <c r="F1180" s="15">
        <v>0</v>
      </c>
      <c r="G1180" s="14">
        <v>0</v>
      </c>
      <c r="H1180" s="14">
        <v>40575</v>
      </c>
      <c r="I1180" s="14">
        <v>0</v>
      </c>
      <c r="J1180" s="14">
        <v>0</v>
      </c>
      <c r="K1180" s="14">
        <v>116600</v>
      </c>
      <c r="L1180" s="14">
        <v>46025</v>
      </c>
      <c r="M1180" s="14">
        <v>0</v>
      </c>
      <c r="N1180" s="14">
        <v>4125</v>
      </c>
      <c r="O1180" s="14">
        <v>0</v>
      </c>
      <c r="P1180" s="14">
        <v>12000</v>
      </c>
    </row>
    <row r="1181" spans="1:16" x14ac:dyDescent="0.25">
      <c r="A1181" s="8" t="s">
        <v>303</v>
      </c>
      <c r="B1181" s="13"/>
      <c r="C1181" s="33"/>
      <c r="D1181" s="14"/>
      <c r="E1181" s="14"/>
      <c r="F1181" s="15"/>
      <c r="G1181" s="14"/>
      <c r="H1181" s="14"/>
      <c r="I1181" s="14"/>
      <c r="J1181" s="14"/>
      <c r="K1181" s="14"/>
      <c r="L1181" s="14"/>
      <c r="M1181" s="14"/>
      <c r="N1181" s="14"/>
      <c r="O1181" s="14"/>
      <c r="P1181" s="14"/>
    </row>
    <row r="1182" spans="1:16" x14ac:dyDescent="0.25">
      <c r="A1182" s="16" t="s">
        <v>266</v>
      </c>
      <c r="B1182" s="13"/>
      <c r="C1182" s="33"/>
      <c r="D1182" s="14"/>
      <c r="E1182" s="14"/>
      <c r="F1182" s="15"/>
      <c r="G1182" s="14"/>
      <c r="H1182" s="14"/>
      <c r="I1182" s="14"/>
      <c r="J1182" s="14"/>
      <c r="K1182" s="14"/>
      <c r="L1182" s="14"/>
      <c r="M1182" s="14"/>
      <c r="N1182" s="14"/>
      <c r="O1182" s="14"/>
      <c r="P1182" s="14"/>
    </row>
    <row r="1183" spans="1:16" x14ac:dyDescent="0.25">
      <c r="A1183" s="18">
        <v>44490</v>
      </c>
      <c r="B1183" s="13">
        <v>44392</v>
      </c>
      <c r="C1183" s="33"/>
      <c r="D1183" s="14">
        <v>127670000</v>
      </c>
      <c r="E1183" s="14">
        <v>262000</v>
      </c>
      <c r="F1183" s="15">
        <v>529831</v>
      </c>
      <c r="G1183" s="14">
        <v>0</v>
      </c>
      <c r="H1183" s="14">
        <v>396915</v>
      </c>
      <c r="I1183" s="14">
        <v>0</v>
      </c>
      <c r="J1183" s="14">
        <v>0</v>
      </c>
      <c r="K1183" s="14">
        <v>1188746</v>
      </c>
      <c r="L1183" s="14">
        <v>262000</v>
      </c>
      <c r="M1183" s="14">
        <v>529831</v>
      </c>
      <c r="N1183" s="14">
        <v>51460</v>
      </c>
      <c r="O1183" s="14">
        <v>0</v>
      </c>
      <c r="P1183" s="14">
        <v>98462</v>
      </c>
    </row>
    <row r="1184" spans="1:16" x14ac:dyDescent="0.25">
      <c r="A1184" s="8" t="s">
        <v>935</v>
      </c>
      <c r="B1184" s="13"/>
      <c r="C1184" s="33"/>
      <c r="D1184" s="14"/>
      <c r="E1184" s="14"/>
      <c r="F1184" s="15"/>
      <c r="G1184" s="14"/>
      <c r="H1184" s="14"/>
      <c r="I1184" s="14"/>
      <c r="J1184" s="14"/>
      <c r="K1184" s="14"/>
      <c r="L1184" s="14"/>
      <c r="M1184" s="14"/>
      <c r="N1184" s="14"/>
      <c r="O1184" s="14"/>
      <c r="P1184" s="14"/>
    </row>
    <row r="1185" spans="1:16" x14ac:dyDescent="0.25">
      <c r="A1185" s="16" t="s">
        <v>821</v>
      </c>
      <c r="B1185" s="13"/>
      <c r="C1185" s="33"/>
      <c r="D1185" s="14"/>
      <c r="E1185" s="14"/>
      <c r="F1185" s="15"/>
      <c r="G1185" s="14"/>
      <c r="H1185" s="14"/>
      <c r="I1185" s="14"/>
      <c r="J1185" s="14"/>
      <c r="K1185" s="14"/>
      <c r="L1185" s="14"/>
      <c r="M1185" s="14"/>
      <c r="N1185" s="14"/>
      <c r="O1185" s="14"/>
      <c r="P1185" s="14"/>
    </row>
    <row r="1186" spans="1:16" x14ac:dyDescent="0.25">
      <c r="A1186" s="18">
        <v>45020</v>
      </c>
      <c r="B1186" s="13">
        <v>44945</v>
      </c>
      <c r="C1186" s="33"/>
      <c r="D1186" s="14">
        <v>2000000</v>
      </c>
      <c r="E1186" s="14">
        <v>26625</v>
      </c>
      <c r="F1186" s="15">
        <v>0</v>
      </c>
      <c r="G1186" s="14">
        <v>0</v>
      </c>
      <c r="H1186" s="14">
        <v>2375</v>
      </c>
      <c r="I1186" s="14">
        <v>0</v>
      </c>
      <c r="J1186" s="14">
        <v>0</v>
      </c>
      <c r="K1186" s="14">
        <v>29000</v>
      </c>
      <c r="L1186" s="14">
        <v>26625</v>
      </c>
      <c r="M1186" s="14">
        <v>0</v>
      </c>
      <c r="N1186" s="14">
        <v>1125</v>
      </c>
      <c r="O1186" s="14">
        <v>0</v>
      </c>
      <c r="P1186" s="14">
        <v>0</v>
      </c>
    </row>
    <row r="1187" spans="1:16" x14ac:dyDescent="0.25">
      <c r="A1187" s="8" t="s">
        <v>1150</v>
      </c>
      <c r="B1187" s="13"/>
      <c r="C1187" s="33"/>
      <c r="D1187" s="14"/>
      <c r="E1187" s="14"/>
      <c r="F1187" s="15"/>
      <c r="G1187" s="14"/>
      <c r="H1187" s="14"/>
      <c r="I1187" s="14"/>
      <c r="J1187" s="14"/>
      <c r="K1187" s="14"/>
      <c r="L1187" s="14"/>
      <c r="M1187" s="14"/>
      <c r="N1187" s="14"/>
      <c r="O1187" s="14"/>
      <c r="P1187" s="14"/>
    </row>
    <row r="1188" spans="1:16" x14ac:dyDescent="0.25">
      <c r="A1188" s="16" t="s">
        <v>821</v>
      </c>
      <c r="B1188" s="13"/>
      <c r="C1188" s="33"/>
      <c r="D1188" s="14"/>
      <c r="E1188" s="14"/>
      <c r="F1188" s="15"/>
      <c r="G1188" s="14"/>
      <c r="H1188" s="14"/>
      <c r="I1188" s="14"/>
      <c r="J1188" s="14"/>
      <c r="K1188" s="14"/>
      <c r="L1188" s="14"/>
      <c r="M1188" s="14"/>
      <c r="N1188" s="14"/>
      <c r="O1188" s="14"/>
      <c r="P1188" s="14"/>
    </row>
    <row r="1189" spans="1:16" x14ac:dyDescent="0.25">
      <c r="A1189" s="18">
        <v>45287</v>
      </c>
      <c r="B1189" s="13">
        <v>44945</v>
      </c>
      <c r="C1189" s="33">
        <v>1</v>
      </c>
      <c r="D1189" s="14">
        <v>23000000</v>
      </c>
      <c r="E1189" s="14">
        <v>92775</v>
      </c>
      <c r="F1189" s="15">
        <v>0</v>
      </c>
      <c r="G1189" s="14">
        <v>0</v>
      </c>
      <c r="H1189" s="14">
        <v>13250</v>
      </c>
      <c r="I1189" s="14">
        <v>0</v>
      </c>
      <c r="J1189" s="14">
        <v>0</v>
      </c>
      <c r="K1189" s="14">
        <v>106025</v>
      </c>
      <c r="L1189" s="14">
        <v>92775</v>
      </c>
      <c r="M1189" s="14">
        <v>0</v>
      </c>
      <c r="N1189" s="14">
        <v>13250</v>
      </c>
      <c r="O1189" s="14">
        <v>0</v>
      </c>
      <c r="P1189" s="14">
        <v>0</v>
      </c>
    </row>
    <row r="1190" spans="1:16" x14ac:dyDescent="0.25">
      <c r="A1190" s="8" t="s">
        <v>161</v>
      </c>
      <c r="B1190" s="13"/>
      <c r="C1190" s="33"/>
      <c r="D1190" s="14"/>
      <c r="E1190" s="14"/>
      <c r="F1190" s="15"/>
      <c r="G1190" s="14"/>
      <c r="H1190" s="14"/>
      <c r="I1190" s="14"/>
      <c r="J1190" s="14"/>
      <c r="K1190" s="14"/>
      <c r="L1190" s="14"/>
      <c r="M1190" s="14"/>
      <c r="N1190" s="14"/>
      <c r="O1190" s="14"/>
      <c r="P1190" s="14"/>
    </row>
    <row r="1191" spans="1:16" x14ac:dyDescent="0.25">
      <c r="A1191" s="16" t="s">
        <v>134</v>
      </c>
      <c r="B1191" s="13"/>
      <c r="C1191" s="33"/>
      <c r="D1191" s="14"/>
      <c r="E1191" s="14"/>
      <c r="F1191" s="15"/>
      <c r="G1191" s="14"/>
      <c r="H1191" s="14"/>
      <c r="I1191" s="14"/>
      <c r="J1191" s="14"/>
      <c r="K1191" s="14"/>
      <c r="L1191" s="14"/>
      <c r="M1191" s="14"/>
      <c r="N1191" s="14"/>
      <c r="O1191" s="14"/>
      <c r="P1191" s="14"/>
    </row>
    <row r="1192" spans="1:16" x14ac:dyDescent="0.25">
      <c r="A1192" s="18">
        <v>44539</v>
      </c>
      <c r="B1192" s="13">
        <v>44490</v>
      </c>
      <c r="C1192" s="33"/>
      <c r="D1192" s="14">
        <v>9085000</v>
      </c>
      <c r="E1192" s="14">
        <v>89695</v>
      </c>
      <c r="F1192" s="15">
        <v>90850</v>
      </c>
      <c r="G1192" s="14">
        <v>57336</v>
      </c>
      <c r="H1192" s="14">
        <v>72904</v>
      </c>
      <c r="I1192" s="14">
        <v>0</v>
      </c>
      <c r="J1192" s="14">
        <v>0</v>
      </c>
      <c r="K1192" s="14">
        <v>310785</v>
      </c>
      <c r="L1192" s="14">
        <v>49695</v>
      </c>
      <c r="M1192" s="14">
        <v>35000</v>
      </c>
      <c r="N1192" s="14">
        <v>5272</v>
      </c>
      <c r="O1192" s="14">
        <v>0</v>
      </c>
      <c r="P1192" s="14">
        <v>40883</v>
      </c>
    </row>
    <row r="1193" spans="1:16" x14ac:dyDescent="0.25">
      <c r="A1193" s="8" t="s">
        <v>734</v>
      </c>
      <c r="B1193" s="13"/>
      <c r="C1193" s="33"/>
      <c r="D1193" s="14"/>
      <c r="E1193" s="14"/>
      <c r="F1193" s="15"/>
      <c r="G1193" s="14"/>
      <c r="H1193" s="14"/>
      <c r="I1193" s="14"/>
      <c r="J1193" s="14"/>
      <c r="K1193" s="14"/>
      <c r="L1193" s="14"/>
      <c r="M1193" s="14"/>
      <c r="N1193" s="14"/>
      <c r="O1193" s="14"/>
      <c r="P1193" s="14"/>
    </row>
    <row r="1194" spans="1:16" x14ac:dyDescent="0.25">
      <c r="A1194" s="16" t="s">
        <v>86</v>
      </c>
      <c r="B1194" s="13"/>
      <c r="C1194" s="33"/>
      <c r="D1194" s="14"/>
      <c r="E1194" s="14"/>
      <c r="F1194" s="15"/>
      <c r="G1194" s="14"/>
      <c r="H1194" s="14"/>
      <c r="I1194" s="14"/>
      <c r="J1194" s="14"/>
      <c r="K1194" s="14"/>
      <c r="L1194" s="14"/>
      <c r="M1194" s="14"/>
      <c r="N1194" s="14"/>
      <c r="O1194" s="14"/>
      <c r="P1194" s="14"/>
    </row>
    <row r="1195" spans="1:16" x14ac:dyDescent="0.25">
      <c r="A1195" s="18">
        <v>44637</v>
      </c>
      <c r="B1195" s="13">
        <v>44637</v>
      </c>
      <c r="C1195" s="33"/>
      <c r="D1195" s="14">
        <v>460000</v>
      </c>
      <c r="E1195" s="14">
        <v>4411</v>
      </c>
      <c r="F1195" s="15">
        <v>0</v>
      </c>
      <c r="G1195" s="14">
        <v>0</v>
      </c>
      <c r="H1195" s="14">
        <v>1000</v>
      </c>
      <c r="I1195" s="14">
        <v>0</v>
      </c>
      <c r="J1195" s="14">
        <v>0</v>
      </c>
      <c r="K1195" s="14">
        <v>5411</v>
      </c>
      <c r="L1195" s="14">
        <v>4411</v>
      </c>
      <c r="M1195" s="14">
        <v>0</v>
      </c>
      <c r="N1195" s="14">
        <v>0</v>
      </c>
      <c r="O1195" s="14">
        <v>0</v>
      </c>
      <c r="P1195" s="14">
        <v>0</v>
      </c>
    </row>
    <row r="1196" spans="1:16" x14ac:dyDescent="0.25">
      <c r="A1196" s="16" t="s">
        <v>803</v>
      </c>
      <c r="B1196" s="13"/>
      <c r="C1196" s="33"/>
      <c r="D1196" s="14"/>
      <c r="E1196" s="14"/>
      <c r="F1196" s="15"/>
      <c r="G1196" s="14"/>
      <c r="H1196" s="14"/>
      <c r="I1196" s="14"/>
      <c r="J1196" s="14"/>
      <c r="K1196" s="14"/>
      <c r="L1196" s="14"/>
      <c r="M1196" s="14"/>
      <c r="N1196" s="14"/>
      <c r="O1196" s="14"/>
      <c r="P1196" s="14"/>
    </row>
    <row r="1197" spans="1:16" x14ac:dyDescent="0.25">
      <c r="A1197" s="18">
        <v>44986</v>
      </c>
      <c r="B1197" s="13">
        <v>44945</v>
      </c>
      <c r="C1197" s="33"/>
      <c r="D1197" s="14">
        <v>400000</v>
      </c>
      <c r="E1197" s="14">
        <v>4128</v>
      </c>
      <c r="F1197" s="15">
        <v>0</v>
      </c>
      <c r="G1197" s="14">
        <v>0</v>
      </c>
      <c r="H1197" s="14">
        <v>1000</v>
      </c>
      <c r="I1197" s="14">
        <v>0</v>
      </c>
      <c r="J1197" s="14">
        <v>0</v>
      </c>
      <c r="K1197" s="14">
        <v>5128</v>
      </c>
      <c r="L1197" s="14">
        <v>4128</v>
      </c>
      <c r="M1197" s="14">
        <v>0</v>
      </c>
      <c r="N1197" s="14">
        <v>0</v>
      </c>
      <c r="O1197" s="14">
        <v>0</v>
      </c>
      <c r="P1197" s="14">
        <v>0</v>
      </c>
    </row>
    <row r="1198" spans="1:16" x14ac:dyDescent="0.25">
      <c r="A1198" s="16" t="s">
        <v>1163</v>
      </c>
      <c r="B1198" s="13"/>
      <c r="C1198" s="33"/>
      <c r="D1198" s="14"/>
      <c r="E1198" s="14"/>
      <c r="F1198" s="15"/>
      <c r="G1198" s="14"/>
      <c r="H1198" s="14"/>
      <c r="I1198" s="14"/>
      <c r="J1198" s="14"/>
      <c r="K1198" s="14"/>
      <c r="L1198" s="14"/>
      <c r="M1198" s="14"/>
      <c r="N1198" s="14"/>
      <c r="O1198" s="14"/>
      <c r="P1198" s="14"/>
    </row>
    <row r="1199" spans="1:16" x14ac:dyDescent="0.25">
      <c r="A1199" s="18">
        <v>45352</v>
      </c>
      <c r="B1199" s="13">
        <v>45309</v>
      </c>
      <c r="C1199" s="33"/>
      <c r="D1199" s="14">
        <v>340000</v>
      </c>
      <c r="E1199" s="14">
        <v>4250</v>
      </c>
      <c r="F1199" s="15">
        <v>0</v>
      </c>
      <c r="G1199" s="14">
        <v>0</v>
      </c>
      <c r="H1199" s="14">
        <v>1000</v>
      </c>
      <c r="I1199" s="14">
        <v>0</v>
      </c>
      <c r="J1199" s="14">
        <v>0</v>
      </c>
      <c r="K1199" s="14">
        <v>5250</v>
      </c>
      <c r="L1199" s="14">
        <v>4250</v>
      </c>
      <c r="M1199" s="14">
        <v>0</v>
      </c>
      <c r="N1199" s="14">
        <v>0</v>
      </c>
      <c r="O1199" s="14">
        <v>0</v>
      </c>
      <c r="P1199" s="14">
        <v>0</v>
      </c>
    </row>
    <row r="1200" spans="1:16" x14ac:dyDescent="0.25">
      <c r="A1200" s="8" t="s">
        <v>936</v>
      </c>
      <c r="B1200" s="13"/>
      <c r="C1200" s="33"/>
      <c r="D1200" s="14"/>
      <c r="E1200" s="14"/>
      <c r="F1200" s="15"/>
      <c r="G1200" s="14"/>
      <c r="H1200" s="14"/>
      <c r="I1200" s="14"/>
      <c r="J1200" s="14"/>
      <c r="K1200" s="14"/>
      <c r="L1200" s="14"/>
      <c r="M1200" s="14"/>
      <c r="N1200" s="14"/>
      <c r="O1200" s="14"/>
      <c r="P1200" s="14"/>
    </row>
    <row r="1201" spans="1:16" x14ac:dyDescent="0.25">
      <c r="A1201" s="16" t="s">
        <v>844</v>
      </c>
      <c r="B1201" s="13"/>
      <c r="C1201" s="33"/>
      <c r="D1201" s="14"/>
      <c r="E1201" s="14"/>
      <c r="F1201" s="15"/>
      <c r="G1201" s="14"/>
      <c r="H1201" s="14"/>
      <c r="I1201" s="14"/>
      <c r="J1201" s="14"/>
      <c r="K1201" s="14"/>
      <c r="L1201" s="14"/>
      <c r="M1201" s="14"/>
      <c r="N1201" s="14"/>
      <c r="O1201" s="14"/>
      <c r="P1201" s="14"/>
    </row>
    <row r="1202" spans="1:16" x14ac:dyDescent="0.25">
      <c r="A1202" s="18">
        <v>45050</v>
      </c>
      <c r="B1202" s="13">
        <v>45001</v>
      </c>
      <c r="C1202" s="33"/>
      <c r="D1202" s="14">
        <v>4500000</v>
      </c>
      <c r="E1202" s="14">
        <v>45775</v>
      </c>
      <c r="F1202" s="15">
        <v>16875</v>
      </c>
      <c r="G1202" s="14">
        <v>0</v>
      </c>
      <c r="H1202" s="14">
        <v>11225</v>
      </c>
      <c r="I1202" s="14">
        <v>0</v>
      </c>
      <c r="J1202" s="14">
        <v>0</v>
      </c>
      <c r="K1202" s="14">
        <v>73875</v>
      </c>
      <c r="L1202" s="14">
        <v>40775</v>
      </c>
      <c r="M1202" s="14">
        <v>0</v>
      </c>
      <c r="N1202" s="14">
        <v>2725</v>
      </c>
      <c r="O1202" s="14">
        <v>0</v>
      </c>
      <c r="P1202" s="14">
        <v>0</v>
      </c>
    </row>
    <row r="1203" spans="1:16" x14ac:dyDescent="0.25">
      <c r="A1203" s="8" t="s">
        <v>707</v>
      </c>
      <c r="B1203" s="13"/>
      <c r="C1203" s="33"/>
      <c r="D1203" s="14"/>
      <c r="E1203" s="14"/>
      <c r="F1203" s="15"/>
      <c r="G1203" s="14"/>
      <c r="H1203" s="14"/>
      <c r="I1203" s="14"/>
      <c r="J1203" s="14"/>
      <c r="K1203" s="14"/>
      <c r="L1203" s="14"/>
      <c r="M1203" s="14"/>
      <c r="N1203" s="14"/>
      <c r="O1203" s="14"/>
      <c r="P1203" s="14"/>
    </row>
    <row r="1204" spans="1:16" x14ac:dyDescent="0.25">
      <c r="A1204" s="16" t="s">
        <v>344</v>
      </c>
      <c r="B1204" s="13"/>
      <c r="C1204" s="33"/>
      <c r="D1204" s="14"/>
      <c r="E1204" s="14"/>
      <c r="F1204" s="15"/>
      <c r="G1204" s="14"/>
      <c r="H1204" s="14"/>
      <c r="I1204" s="14"/>
      <c r="J1204" s="14"/>
      <c r="K1204" s="14"/>
      <c r="L1204" s="14"/>
      <c r="M1204" s="14"/>
      <c r="N1204" s="14"/>
      <c r="O1204" s="14"/>
      <c r="P1204" s="14"/>
    </row>
    <row r="1205" spans="1:16" x14ac:dyDescent="0.25">
      <c r="A1205" s="18">
        <v>44406</v>
      </c>
      <c r="B1205" s="13">
        <v>44336</v>
      </c>
      <c r="C1205" s="33"/>
      <c r="D1205" s="14">
        <v>6000000</v>
      </c>
      <c r="E1205" s="14">
        <v>70275</v>
      </c>
      <c r="F1205" s="15">
        <v>45000</v>
      </c>
      <c r="G1205" s="14">
        <v>0</v>
      </c>
      <c r="H1205" s="14">
        <v>42375</v>
      </c>
      <c r="I1205" s="14">
        <v>0</v>
      </c>
      <c r="J1205" s="14">
        <v>0</v>
      </c>
      <c r="K1205" s="14">
        <v>157650</v>
      </c>
      <c r="L1205" s="14">
        <v>43275</v>
      </c>
      <c r="M1205" s="14">
        <v>27000</v>
      </c>
      <c r="N1205" s="14">
        <v>3575</v>
      </c>
      <c r="O1205" s="14">
        <v>0</v>
      </c>
      <c r="P1205" s="14">
        <v>15000</v>
      </c>
    </row>
    <row r="1206" spans="1:16" x14ac:dyDescent="0.25">
      <c r="A1206" s="16" t="s">
        <v>586</v>
      </c>
      <c r="B1206" s="13"/>
      <c r="C1206" s="33"/>
      <c r="D1206" s="14"/>
      <c r="E1206" s="14"/>
      <c r="F1206" s="15"/>
      <c r="G1206" s="14"/>
      <c r="H1206" s="14"/>
      <c r="I1206" s="14"/>
      <c r="J1206" s="14"/>
      <c r="K1206" s="14"/>
      <c r="L1206" s="14"/>
      <c r="M1206" s="14"/>
      <c r="N1206" s="14"/>
      <c r="O1206" s="14"/>
      <c r="P1206" s="14"/>
    </row>
    <row r="1207" spans="1:16" x14ac:dyDescent="0.25">
      <c r="A1207" s="18">
        <v>44616</v>
      </c>
      <c r="B1207" s="13">
        <v>44581</v>
      </c>
      <c r="C1207" s="33"/>
      <c r="D1207" s="14">
        <v>50000000</v>
      </c>
      <c r="E1207" s="14">
        <v>108400</v>
      </c>
      <c r="F1207" s="15">
        <v>0</v>
      </c>
      <c r="G1207" s="14">
        <v>0</v>
      </c>
      <c r="H1207" s="14">
        <v>113275</v>
      </c>
      <c r="I1207" s="14">
        <v>0</v>
      </c>
      <c r="J1207" s="14">
        <v>0</v>
      </c>
      <c r="K1207" s="14">
        <v>221675</v>
      </c>
      <c r="L1207" s="14">
        <v>88400</v>
      </c>
      <c r="M1207" s="14">
        <v>0</v>
      </c>
      <c r="N1207" s="14">
        <v>24275</v>
      </c>
      <c r="O1207" s="14">
        <v>0</v>
      </c>
      <c r="P1207" s="14">
        <v>82500</v>
      </c>
    </row>
    <row r="1208" spans="1:16" x14ac:dyDescent="0.25">
      <c r="A1208" s="8" t="s">
        <v>729</v>
      </c>
      <c r="B1208" s="13"/>
      <c r="C1208" s="33"/>
      <c r="D1208" s="14"/>
      <c r="E1208" s="14"/>
      <c r="F1208" s="15"/>
      <c r="G1208" s="14"/>
      <c r="H1208" s="14"/>
      <c r="I1208" s="14"/>
      <c r="J1208" s="14"/>
      <c r="K1208" s="14"/>
      <c r="L1208" s="14"/>
      <c r="M1208" s="14"/>
      <c r="N1208" s="14"/>
      <c r="O1208" s="14"/>
      <c r="P1208" s="14"/>
    </row>
    <row r="1209" spans="1:16" x14ac:dyDescent="0.25">
      <c r="A1209" s="16" t="s">
        <v>141</v>
      </c>
      <c r="B1209" s="13"/>
      <c r="C1209" s="33"/>
      <c r="D1209" s="14"/>
      <c r="E1209" s="14"/>
      <c r="F1209" s="15"/>
      <c r="G1209" s="14"/>
      <c r="H1209" s="14"/>
      <c r="I1209" s="14"/>
      <c r="J1209" s="14"/>
      <c r="K1209" s="14"/>
      <c r="L1209" s="14"/>
      <c r="M1209" s="14"/>
      <c r="N1209" s="14"/>
      <c r="O1209" s="14"/>
      <c r="P1209" s="14"/>
    </row>
    <row r="1210" spans="1:16" x14ac:dyDescent="0.25">
      <c r="A1210" s="18">
        <v>44531</v>
      </c>
      <c r="B1210" s="13">
        <v>44518</v>
      </c>
      <c r="C1210" s="33"/>
      <c r="D1210" s="14">
        <v>4040000</v>
      </c>
      <c r="E1210" s="14">
        <v>34865</v>
      </c>
      <c r="F1210" s="15">
        <v>0</v>
      </c>
      <c r="G1210" s="14">
        <v>0</v>
      </c>
      <c r="H1210" s="14">
        <v>4949</v>
      </c>
      <c r="I1210" s="14">
        <v>0</v>
      </c>
      <c r="J1210" s="14">
        <v>0</v>
      </c>
      <c r="K1210" s="14">
        <v>39814</v>
      </c>
      <c r="L1210" s="14">
        <v>34865</v>
      </c>
      <c r="M1210" s="14">
        <v>0</v>
      </c>
      <c r="N1210" s="14">
        <v>2449</v>
      </c>
      <c r="O1210" s="14">
        <v>0</v>
      </c>
      <c r="P1210" s="14">
        <v>0</v>
      </c>
    </row>
    <row r="1211" spans="1:16" x14ac:dyDescent="0.25">
      <c r="A1211" s="16" t="s">
        <v>143</v>
      </c>
      <c r="B1211" s="13"/>
      <c r="C1211" s="33"/>
      <c r="D1211" s="14"/>
      <c r="E1211" s="14"/>
      <c r="F1211" s="15"/>
      <c r="G1211" s="14"/>
      <c r="H1211" s="14"/>
      <c r="I1211" s="14"/>
      <c r="J1211" s="14"/>
      <c r="K1211" s="14"/>
      <c r="L1211" s="14"/>
      <c r="M1211" s="14"/>
      <c r="N1211" s="14"/>
      <c r="O1211" s="14"/>
      <c r="P1211" s="14"/>
    </row>
    <row r="1212" spans="1:16" x14ac:dyDescent="0.25">
      <c r="A1212" s="18">
        <v>44531</v>
      </c>
      <c r="B1212" s="13">
        <v>44518</v>
      </c>
      <c r="C1212" s="33"/>
      <c r="D1212" s="14">
        <v>5100000</v>
      </c>
      <c r="E1212" s="14">
        <v>20000</v>
      </c>
      <c r="F1212" s="15">
        <v>0</v>
      </c>
      <c r="G1212" s="14">
        <v>0</v>
      </c>
      <c r="H1212" s="14">
        <v>5580</v>
      </c>
      <c r="I1212" s="14">
        <v>0</v>
      </c>
      <c r="J1212" s="14">
        <v>0</v>
      </c>
      <c r="K1212" s="14">
        <v>25580</v>
      </c>
      <c r="L1212" s="14">
        <v>20000</v>
      </c>
      <c r="M1212" s="14">
        <v>0</v>
      </c>
      <c r="N1212" s="14">
        <v>3080</v>
      </c>
      <c r="O1212" s="14">
        <v>0</v>
      </c>
      <c r="P1212" s="14">
        <v>0</v>
      </c>
    </row>
    <row r="1213" spans="1:16" x14ac:dyDescent="0.25">
      <c r="A1213" s="8" t="s">
        <v>422</v>
      </c>
      <c r="B1213" s="13"/>
      <c r="C1213" s="33"/>
      <c r="D1213" s="14"/>
      <c r="E1213" s="14"/>
      <c r="F1213" s="15"/>
      <c r="G1213" s="14"/>
      <c r="H1213" s="14"/>
      <c r="I1213" s="14"/>
      <c r="J1213" s="14"/>
      <c r="K1213" s="14"/>
      <c r="L1213" s="14"/>
      <c r="M1213" s="14"/>
      <c r="N1213" s="14"/>
      <c r="O1213" s="14"/>
      <c r="P1213" s="14"/>
    </row>
    <row r="1214" spans="1:16" x14ac:dyDescent="0.25">
      <c r="A1214" s="16" t="s">
        <v>368</v>
      </c>
      <c r="B1214" s="13"/>
      <c r="C1214" s="33"/>
      <c r="D1214" s="14"/>
      <c r="E1214" s="14"/>
      <c r="F1214" s="15"/>
      <c r="G1214" s="14"/>
      <c r="H1214" s="14"/>
      <c r="I1214" s="14"/>
      <c r="J1214" s="14"/>
      <c r="K1214" s="14"/>
      <c r="L1214" s="14"/>
      <c r="M1214" s="14"/>
      <c r="N1214" s="14"/>
      <c r="O1214" s="14"/>
      <c r="P1214" s="14"/>
    </row>
    <row r="1215" spans="1:16" x14ac:dyDescent="0.25">
      <c r="A1215" s="18">
        <v>44421</v>
      </c>
      <c r="B1215" s="13">
        <v>44364</v>
      </c>
      <c r="C1215" s="33"/>
      <c r="D1215" s="14">
        <v>4000000</v>
      </c>
      <c r="E1215" s="14">
        <v>35090</v>
      </c>
      <c r="F1215" s="15">
        <v>0</v>
      </c>
      <c r="G1215" s="14">
        <v>0</v>
      </c>
      <c r="H1215" s="14">
        <v>4425</v>
      </c>
      <c r="I1215" s="14">
        <v>0</v>
      </c>
      <c r="J1215" s="14">
        <v>0</v>
      </c>
      <c r="K1215" s="14">
        <v>39515</v>
      </c>
      <c r="L1215" s="14">
        <v>35090</v>
      </c>
      <c r="M1215" s="14">
        <v>0</v>
      </c>
      <c r="N1215" s="14">
        <v>2425</v>
      </c>
      <c r="O1215" s="14">
        <v>0</v>
      </c>
      <c r="P1215" s="14">
        <v>0</v>
      </c>
    </row>
    <row r="1216" spans="1:16" x14ac:dyDescent="0.25">
      <c r="A1216" s="8" t="s">
        <v>732</v>
      </c>
      <c r="B1216" s="13"/>
      <c r="C1216" s="33"/>
      <c r="D1216" s="14"/>
      <c r="E1216" s="14"/>
      <c r="F1216" s="15"/>
      <c r="G1216" s="14"/>
      <c r="H1216" s="14"/>
      <c r="I1216" s="14"/>
      <c r="J1216" s="14"/>
      <c r="K1216" s="14"/>
      <c r="L1216" s="14"/>
      <c r="M1216" s="14"/>
      <c r="N1216" s="14"/>
      <c r="O1216" s="14"/>
      <c r="P1216" s="14"/>
    </row>
    <row r="1217" spans="1:16" x14ac:dyDescent="0.25">
      <c r="A1217" s="16" t="s">
        <v>467</v>
      </c>
      <c r="B1217" s="13"/>
      <c r="C1217" s="33"/>
      <c r="D1217" s="14"/>
      <c r="E1217" s="14"/>
      <c r="F1217" s="15"/>
      <c r="G1217" s="14"/>
      <c r="H1217" s="14"/>
      <c r="I1217" s="14"/>
      <c r="J1217" s="14"/>
      <c r="K1217" s="14"/>
      <c r="L1217" s="14"/>
      <c r="M1217" s="14"/>
      <c r="N1217" s="14"/>
      <c r="O1217" s="14"/>
      <c r="P1217" s="14"/>
    </row>
    <row r="1218" spans="1:16" x14ac:dyDescent="0.25">
      <c r="A1218" s="18">
        <v>44648</v>
      </c>
      <c r="B1218" s="13">
        <v>44614</v>
      </c>
      <c r="C1218" s="33"/>
      <c r="D1218" s="14">
        <v>26495000</v>
      </c>
      <c r="E1218" s="14">
        <v>85771.25</v>
      </c>
      <c r="F1218" s="15">
        <v>96356</v>
      </c>
      <c r="G1218" s="14">
        <v>0</v>
      </c>
      <c r="H1218" s="14">
        <v>67362.75</v>
      </c>
      <c r="I1218" s="14">
        <v>0</v>
      </c>
      <c r="J1218" s="14">
        <v>0</v>
      </c>
      <c r="K1218" s="14">
        <v>249490</v>
      </c>
      <c r="L1218" s="14">
        <v>70771.25</v>
      </c>
      <c r="M1218" s="14">
        <v>96356</v>
      </c>
      <c r="N1218" s="14">
        <v>13697.75</v>
      </c>
      <c r="O1218" s="14">
        <v>0</v>
      </c>
      <c r="P1218" s="14">
        <v>51665</v>
      </c>
    </row>
    <row r="1219" spans="1:16" x14ac:dyDescent="0.25">
      <c r="A1219" s="16" t="s">
        <v>1232</v>
      </c>
      <c r="B1219" s="13"/>
      <c r="C1219" s="33"/>
      <c r="D1219" s="14"/>
      <c r="E1219" s="14"/>
      <c r="F1219" s="15"/>
      <c r="G1219" s="14"/>
      <c r="H1219" s="14"/>
      <c r="I1219" s="14"/>
      <c r="J1219" s="14"/>
      <c r="K1219" s="14"/>
      <c r="L1219" s="14"/>
      <c r="M1219" s="14"/>
      <c r="N1219" s="14"/>
      <c r="O1219" s="14"/>
      <c r="P1219" s="14"/>
    </row>
    <row r="1220" spans="1:16" x14ac:dyDescent="0.25">
      <c r="A1220" s="18">
        <v>45160</v>
      </c>
      <c r="B1220" s="13">
        <v>45001</v>
      </c>
      <c r="C1220" s="33"/>
      <c r="D1220" s="14">
        <v>14550000</v>
      </c>
      <c r="E1220" s="14">
        <v>150871.88</v>
      </c>
      <c r="F1220" s="15">
        <v>61022.5</v>
      </c>
      <c r="G1220" s="14"/>
      <c r="H1220" s="14">
        <v>170098.15</v>
      </c>
      <c r="I1220" s="14">
        <v>0</v>
      </c>
      <c r="J1220" s="14">
        <v>0</v>
      </c>
      <c r="K1220" s="14">
        <v>381992.53</v>
      </c>
      <c r="L1220" s="14">
        <v>59313</v>
      </c>
      <c r="M1220" s="14">
        <v>60653.130000000005</v>
      </c>
      <c r="N1220" s="14">
        <v>8050</v>
      </c>
      <c r="O1220" s="14">
        <v>0</v>
      </c>
      <c r="P1220" s="14">
        <v>43650</v>
      </c>
    </row>
    <row r="1221" spans="1:16" x14ac:dyDescent="0.25">
      <c r="A1221" s="8" t="s">
        <v>1279</v>
      </c>
      <c r="B1221" s="13"/>
      <c r="C1221" s="33"/>
      <c r="D1221" s="14"/>
      <c r="E1221" s="14"/>
      <c r="F1221" s="15"/>
      <c r="G1221" s="14"/>
      <c r="H1221" s="14"/>
      <c r="I1221" s="14"/>
      <c r="J1221" s="14"/>
      <c r="K1221" s="14"/>
      <c r="L1221" s="14"/>
      <c r="M1221" s="14"/>
      <c r="N1221" s="14"/>
      <c r="O1221" s="14"/>
      <c r="P1221" s="14"/>
    </row>
    <row r="1222" spans="1:16" x14ac:dyDescent="0.25">
      <c r="A1222" s="16" t="s">
        <v>1115</v>
      </c>
      <c r="B1222" s="13"/>
      <c r="C1222" s="33"/>
      <c r="D1222" s="14"/>
      <c r="E1222" s="14"/>
      <c r="F1222" s="15"/>
      <c r="G1222" s="14"/>
      <c r="H1222" s="14"/>
      <c r="I1222" s="14"/>
      <c r="J1222" s="14"/>
      <c r="K1222" s="14"/>
      <c r="L1222" s="14"/>
      <c r="M1222" s="14"/>
      <c r="N1222" s="14"/>
      <c r="O1222" s="14"/>
      <c r="P1222" s="14"/>
    </row>
    <row r="1223" spans="1:16" x14ac:dyDescent="0.25">
      <c r="A1223" s="18">
        <v>45274</v>
      </c>
      <c r="B1223" s="13">
        <v>45064</v>
      </c>
      <c r="C1223" s="33"/>
      <c r="D1223" s="14">
        <v>28000000</v>
      </c>
      <c r="E1223" s="14">
        <v>206400</v>
      </c>
      <c r="F1223" s="15">
        <v>350000</v>
      </c>
      <c r="G1223" s="14">
        <v>0</v>
      </c>
      <c r="H1223" s="14">
        <v>99875</v>
      </c>
      <c r="I1223" s="14">
        <v>90455</v>
      </c>
      <c r="J1223" s="14">
        <v>0</v>
      </c>
      <c r="K1223" s="14">
        <v>746730</v>
      </c>
      <c r="L1223" s="14">
        <v>71900</v>
      </c>
      <c r="M1223" s="14">
        <v>82000</v>
      </c>
      <c r="N1223" s="14">
        <v>14375</v>
      </c>
      <c r="O1223" s="14">
        <v>0</v>
      </c>
      <c r="P1223" s="14">
        <v>28000</v>
      </c>
    </row>
    <row r="1224" spans="1:16" x14ac:dyDescent="0.25">
      <c r="A1224" s="8" t="s">
        <v>558</v>
      </c>
      <c r="B1224" s="13"/>
      <c r="C1224" s="33"/>
      <c r="D1224" s="14"/>
      <c r="E1224" s="14"/>
      <c r="F1224" s="15"/>
      <c r="G1224" s="14"/>
      <c r="H1224" s="14"/>
      <c r="I1224" s="14"/>
      <c r="J1224" s="14"/>
      <c r="K1224" s="14"/>
      <c r="L1224" s="14"/>
      <c r="M1224" s="14"/>
      <c r="N1224" s="14"/>
      <c r="O1224" s="14"/>
      <c r="P1224" s="14"/>
    </row>
    <row r="1225" spans="1:16" x14ac:dyDescent="0.25">
      <c r="A1225" s="16" t="s">
        <v>542</v>
      </c>
      <c r="B1225" s="13"/>
      <c r="C1225" s="33"/>
      <c r="D1225" s="14"/>
      <c r="E1225" s="14"/>
      <c r="F1225" s="15"/>
      <c r="G1225" s="14"/>
      <c r="H1225" s="14"/>
      <c r="I1225" s="14"/>
      <c r="J1225" s="14"/>
      <c r="K1225" s="14"/>
      <c r="L1225" s="14"/>
      <c r="M1225" s="14"/>
      <c r="N1225" s="14"/>
      <c r="O1225" s="14"/>
      <c r="P1225" s="14"/>
    </row>
    <row r="1226" spans="1:16" x14ac:dyDescent="0.25">
      <c r="A1226" s="18">
        <v>44728</v>
      </c>
      <c r="B1226" s="13">
        <v>44700</v>
      </c>
      <c r="C1226" s="33"/>
      <c r="D1226" s="14">
        <v>4135000</v>
      </c>
      <c r="E1226" s="14">
        <v>35680</v>
      </c>
      <c r="F1226" s="15">
        <v>0</v>
      </c>
      <c r="G1226" s="14">
        <v>0</v>
      </c>
      <c r="H1226" s="14">
        <v>16945</v>
      </c>
      <c r="I1226" s="14">
        <v>0</v>
      </c>
      <c r="J1226" s="14">
        <v>0</v>
      </c>
      <c r="K1226" s="14">
        <v>52625</v>
      </c>
      <c r="L1226" s="14">
        <v>35680</v>
      </c>
      <c r="M1226" s="14">
        <v>0</v>
      </c>
      <c r="N1226" s="14">
        <v>2506</v>
      </c>
      <c r="O1226" s="14">
        <v>0</v>
      </c>
      <c r="P1226" s="14">
        <v>13500</v>
      </c>
    </row>
    <row r="1227" spans="1:16" x14ac:dyDescent="0.25">
      <c r="A1227" s="8" t="s">
        <v>301</v>
      </c>
      <c r="B1227" s="13"/>
      <c r="C1227" s="33"/>
      <c r="D1227" s="14"/>
      <c r="E1227" s="14"/>
      <c r="F1227" s="15"/>
      <c r="G1227" s="14"/>
      <c r="H1227" s="14"/>
      <c r="I1227" s="14"/>
      <c r="J1227" s="14"/>
      <c r="K1227" s="14"/>
      <c r="L1227" s="14"/>
      <c r="M1227" s="14"/>
      <c r="N1227" s="14"/>
      <c r="O1227" s="14"/>
      <c r="P1227" s="14"/>
    </row>
    <row r="1228" spans="1:16" x14ac:dyDescent="0.25">
      <c r="A1228" s="16" t="s">
        <v>272</v>
      </c>
      <c r="B1228" s="13"/>
      <c r="C1228" s="33"/>
      <c r="D1228" s="14"/>
      <c r="E1228" s="14"/>
      <c r="F1228" s="15"/>
      <c r="G1228" s="14"/>
      <c r="H1228" s="14"/>
      <c r="I1228" s="14"/>
      <c r="J1228" s="14"/>
      <c r="K1228" s="14"/>
      <c r="L1228" s="14"/>
      <c r="M1228" s="14"/>
      <c r="N1228" s="14"/>
      <c r="O1228" s="14"/>
      <c r="P1228" s="14"/>
    </row>
    <row r="1229" spans="1:16" x14ac:dyDescent="0.25">
      <c r="A1229" s="18">
        <v>44497</v>
      </c>
      <c r="B1229" s="13">
        <v>44455</v>
      </c>
      <c r="C1229" s="33"/>
      <c r="D1229" s="14">
        <v>3000000</v>
      </c>
      <c r="E1229" s="14">
        <v>33275</v>
      </c>
      <c r="F1229" s="15">
        <v>0</v>
      </c>
      <c r="G1229" s="14">
        <v>0</v>
      </c>
      <c r="H1229" s="14">
        <v>3825</v>
      </c>
      <c r="I1229" s="14">
        <v>0</v>
      </c>
      <c r="J1229" s="14">
        <v>0</v>
      </c>
      <c r="K1229" s="14">
        <v>37100</v>
      </c>
      <c r="L1229" s="14">
        <v>33275</v>
      </c>
      <c r="M1229" s="14">
        <v>0</v>
      </c>
      <c r="N1229" s="14">
        <v>1825</v>
      </c>
      <c r="O1229" s="14">
        <v>0</v>
      </c>
      <c r="P1229" s="14">
        <v>0</v>
      </c>
    </row>
    <row r="1230" spans="1:16" x14ac:dyDescent="0.25">
      <c r="A1230" s="8" t="s">
        <v>1304</v>
      </c>
      <c r="B1230" s="13"/>
      <c r="C1230" s="33"/>
      <c r="D1230" s="14"/>
      <c r="E1230" s="14"/>
      <c r="F1230" s="15"/>
      <c r="G1230" s="14"/>
      <c r="H1230" s="14"/>
      <c r="I1230" s="14"/>
      <c r="J1230" s="14"/>
      <c r="K1230" s="14"/>
      <c r="L1230" s="14"/>
      <c r="M1230" s="14"/>
      <c r="N1230" s="14"/>
      <c r="O1230" s="14"/>
      <c r="P1230" s="14"/>
    </row>
    <row r="1231" spans="1:16" x14ac:dyDescent="0.25">
      <c r="A1231" s="16" t="s">
        <v>1255</v>
      </c>
      <c r="B1231" s="13"/>
      <c r="C1231" s="33"/>
      <c r="D1231" s="14"/>
      <c r="E1231" s="14"/>
      <c r="F1231" s="15"/>
      <c r="G1231" s="14"/>
      <c r="H1231" s="14"/>
      <c r="I1231" s="14"/>
      <c r="J1231" s="14"/>
      <c r="K1231" s="14"/>
      <c r="L1231" s="14"/>
      <c r="M1231" s="14"/>
      <c r="N1231" s="14"/>
      <c r="O1231" s="14"/>
      <c r="P1231" s="14"/>
    </row>
    <row r="1232" spans="1:16" x14ac:dyDescent="0.25">
      <c r="A1232" s="18">
        <v>45442</v>
      </c>
      <c r="B1232" s="13">
        <v>45309</v>
      </c>
      <c r="C1232" s="33"/>
      <c r="D1232" s="14">
        <v>1530000</v>
      </c>
      <c r="E1232" s="14">
        <v>23089</v>
      </c>
      <c r="F1232" s="15">
        <v>0</v>
      </c>
      <c r="G1232" s="14">
        <v>0</v>
      </c>
      <c r="H1232" s="14">
        <v>3443</v>
      </c>
      <c r="I1232" s="14">
        <v>0</v>
      </c>
      <c r="J1232" s="14">
        <v>0</v>
      </c>
      <c r="K1232" s="14">
        <v>26532</v>
      </c>
      <c r="L1232" s="14">
        <v>23089</v>
      </c>
      <c r="M1232" s="14">
        <v>0</v>
      </c>
      <c r="N1232" s="14">
        <v>943</v>
      </c>
      <c r="O1232" s="14">
        <v>0</v>
      </c>
      <c r="P1232" s="14">
        <v>0</v>
      </c>
    </row>
    <row r="1233" spans="1:16" x14ac:dyDescent="0.25">
      <c r="A1233" s="8" t="s">
        <v>1192</v>
      </c>
      <c r="B1233" s="13"/>
      <c r="C1233" s="33"/>
      <c r="D1233" s="14"/>
      <c r="E1233" s="14"/>
      <c r="F1233" s="15"/>
      <c r="G1233" s="14"/>
      <c r="H1233" s="14"/>
      <c r="I1233" s="14"/>
      <c r="J1233" s="14"/>
      <c r="K1233" s="14"/>
      <c r="L1233" s="14"/>
      <c r="M1233" s="14"/>
      <c r="N1233" s="14"/>
      <c r="O1233" s="14"/>
      <c r="P1233" s="14"/>
    </row>
    <row r="1234" spans="1:16" x14ac:dyDescent="0.25">
      <c r="A1234" s="16" t="s">
        <v>1097</v>
      </c>
      <c r="B1234" s="13"/>
      <c r="C1234" s="33"/>
      <c r="D1234" s="14"/>
      <c r="E1234" s="14"/>
      <c r="F1234" s="15"/>
      <c r="G1234" s="14"/>
      <c r="H1234" s="14"/>
      <c r="I1234" s="14"/>
      <c r="J1234" s="14"/>
      <c r="K1234" s="14"/>
      <c r="L1234" s="14"/>
      <c r="M1234" s="14"/>
      <c r="N1234" s="14"/>
      <c r="O1234" s="14"/>
      <c r="P1234" s="14"/>
    </row>
    <row r="1235" spans="1:16" x14ac:dyDescent="0.25">
      <c r="A1235" s="18">
        <v>45280</v>
      </c>
      <c r="B1235" s="13">
        <v>45036</v>
      </c>
      <c r="C1235" s="33"/>
      <c r="D1235" s="14">
        <v>700000</v>
      </c>
      <c r="E1235" s="14">
        <v>17500</v>
      </c>
      <c r="F1235" s="15">
        <v>0</v>
      </c>
      <c r="G1235" s="14">
        <v>0</v>
      </c>
      <c r="H1235" s="14">
        <v>3945</v>
      </c>
      <c r="I1235" s="14">
        <v>0</v>
      </c>
      <c r="J1235" s="14">
        <v>0</v>
      </c>
      <c r="K1235" s="14">
        <v>21445</v>
      </c>
      <c r="L1235" s="14">
        <v>12000</v>
      </c>
      <c r="M1235" s="14">
        <v>0</v>
      </c>
      <c r="N1235" s="14">
        <v>445</v>
      </c>
      <c r="O1235" s="14">
        <v>0</v>
      </c>
      <c r="P1235" s="14">
        <v>0</v>
      </c>
    </row>
    <row r="1236" spans="1:16" x14ac:dyDescent="0.25">
      <c r="A1236" s="8" t="s">
        <v>1210</v>
      </c>
      <c r="B1236" s="13"/>
      <c r="C1236" s="33"/>
      <c r="D1236" s="14"/>
      <c r="E1236" s="14"/>
      <c r="F1236" s="15"/>
      <c r="G1236" s="14"/>
      <c r="H1236" s="14"/>
      <c r="I1236" s="14"/>
      <c r="J1236" s="14"/>
      <c r="K1236" s="14"/>
      <c r="L1236" s="14"/>
      <c r="M1236" s="14"/>
      <c r="N1236" s="14"/>
      <c r="O1236" s="14"/>
      <c r="P1236" s="14"/>
    </row>
    <row r="1237" spans="1:16" x14ac:dyDescent="0.25">
      <c r="A1237" s="16" t="s">
        <v>1168</v>
      </c>
      <c r="B1237" s="13"/>
      <c r="C1237" s="33"/>
      <c r="D1237" s="14"/>
      <c r="E1237" s="14"/>
      <c r="F1237" s="15"/>
      <c r="G1237" s="14"/>
      <c r="H1237" s="14"/>
      <c r="I1237" s="14"/>
      <c r="J1237" s="14"/>
      <c r="K1237" s="14"/>
      <c r="L1237" s="14"/>
      <c r="M1237" s="14"/>
      <c r="N1237" s="14"/>
      <c r="O1237" s="14"/>
      <c r="P1237" s="14"/>
    </row>
    <row r="1238" spans="1:16" x14ac:dyDescent="0.25">
      <c r="A1238" s="18">
        <v>45365</v>
      </c>
      <c r="B1238" s="13">
        <v>45190</v>
      </c>
      <c r="C1238" s="33"/>
      <c r="D1238" s="14">
        <v>7000000</v>
      </c>
      <c r="E1238" s="14">
        <v>69215</v>
      </c>
      <c r="F1238" s="15">
        <v>49000</v>
      </c>
      <c r="G1238" s="14">
        <v>24261</v>
      </c>
      <c r="H1238" s="14">
        <v>35075</v>
      </c>
      <c r="I1238" s="14">
        <v>0</v>
      </c>
      <c r="J1238" s="14">
        <v>0</v>
      </c>
      <c r="K1238" s="14">
        <v>177551</v>
      </c>
      <c r="L1238" s="14">
        <v>43025</v>
      </c>
      <c r="M1238" s="14">
        <v>0</v>
      </c>
      <c r="N1238" s="14">
        <v>4125</v>
      </c>
      <c r="O1238" s="14">
        <v>0</v>
      </c>
      <c r="P1238" s="14">
        <v>7000</v>
      </c>
    </row>
    <row r="1239" spans="1:16" x14ac:dyDescent="0.25">
      <c r="A1239" s="8" t="s">
        <v>1188</v>
      </c>
      <c r="B1239" s="13"/>
      <c r="C1239" s="33"/>
      <c r="D1239" s="14"/>
      <c r="E1239" s="14"/>
      <c r="F1239" s="15"/>
      <c r="G1239" s="14"/>
      <c r="H1239" s="14"/>
      <c r="I1239" s="14"/>
      <c r="J1239" s="14"/>
      <c r="K1239" s="14"/>
      <c r="L1239" s="14"/>
      <c r="M1239" s="14"/>
      <c r="N1239" s="14"/>
      <c r="O1239" s="14"/>
      <c r="P1239" s="14"/>
    </row>
    <row r="1240" spans="1:16" x14ac:dyDescent="0.25">
      <c r="A1240" s="16" t="s">
        <v>1082</v>
      </c>
      <c r="B1240" s="13"/>
      <c r="C1240" s="33"/>
      <c r="D1240" s="14"/>
      <c r="E1240" s="14"/>
      <c r="F1240" s="15"/>
      <c r="G1240" s="14"/>
      <c r="H1240" s="14"/>
      <c r="I1240" s="14"/>
      <c r="J1240" s="14"/>
      <c r="K1240" s="14"/>
      <c r="L1240" s="14"/>
      <c r="M1240" s="14"/>
      <c r="N1240" s="14"/>
      <c r="O1240" s="14"/>
      <c r="P1240" s="14"/>
    </row>
    <row r="1241" spans="1:16" x14ac:dyDescent="0.25">
      <c r="A1241" s="18">
        <v>45145</v>
      </c>
      <c r="B1241" s="13">
        <v>45091</v>
      </c>
      <c r="C1241" s="33"/>
      <c r="D1241" s="14">
        <v>400000</v>
      </c>
      <c r="E1241" s="14">
        <v>7122</v>
      </c>
      <c r="F1241" s="15">
        <v>0</v>
      </c>
      <c r="G1241" s="14">
        <v>0</v>
      </c>
      <c r="H1241" s="14">
        <v>1260</v>
      </c>
      <c r="I1241" s="14">
        <v>0</v>
      </c>
      <c r="J1241" s="14">
        <v>0</v>
      </c>
      <c r="K1241" s="14">
        <v>8382</v>
      </c>
      <c r="L1241" s="14">
        <v>7122</v>
      </c>
      <c r="M1241" s="14">
        <v>0</v>
      </c>
      <c r="N1241" s="14">
        <v>260</v>
      </c>
      <c r="O1241" s="14">
        <v>0</v>
      </c>
      <c r="P1241" s="14">
        <v>0</v>
      </c>
    </row>
    <row r="1242" spans="1:16" x14ac:dyDescent="0.25">
      <c r="A1242" s="8" t="s">
        <v>688</v>
      </c>
      <c r="B1242" s="13"/>
      <c r="C1242" s="33"/>
      <c r="D1242" s="14"/>
      <c r="E1242" s="14"/>
      <c r="F1242" s="15"/>
      <c r="G1242" s="14"/>
      <c r="H1242" s="14"/>
      <c r="I1242" s="14"/>
      <c r="J1242" s="14"/>
      <c r="K1242" s="14"/>
      <c r="L1242" s="14"/>
      <c r="M1242" s="14"/>
      <c r="N1242" s="14"/>
      <c r="O1242" s="14"/>
      <c r="P1242" s="14"/>
    </row>
    <row r="1243" spans="1:16" x14ac:dyDescent="0.25">
      <c r="A1243" s="16" t="s">
        <v>83</v>
      </c>
      <c r="B1243" s="13"/>
      <c r="C1243" s="33"/>
      <c r="D1243" s="14"/>
      <c r="E1243" s="14"/>
      <c r="F1243" s="15"/>
      <c r="G1243" s="14"/>
      <c r="H1243" s="14"/>
      <c r="I1243" s="14"/>
      <c r="J1243" s="14"/>
      <c r="K1243" s="14"/>
      <c r="L1243" s="14"/>
      <c r="M1243" s="14"/>
      <c r="N1243" s="14"/>
      <c r="O1243" s="14"/>
      <c r="P1243" s="14"/>
    </row>
    <row r="1244" spans="1:16" x14ac:dyDescent="0.25">
      <c r="A1244" s="18">
        <v>44617</v>
      </c>
      <c r="B1244" s="13">
        <v>44581</v>
      </c>
      <c r="C1244" s="33"/>
      <c r="D1244" s="14">
        <v>2065000</v>
      </c>
      <c r="E1244" s="14">
        <v>28112</v>
      </c>
      <c r="F1244" s="15">
        <v>20650</v>
      </c>
      <c r="G1244" s="14">
        <v>0</v>
      </c>
      <c r="H1244" s="14">
        <v>13380</v>
      </c>
      <c r="I1244" s="14">
        <v>0</v>
      </c>
      <c r="J1244" s="14">
        <v>0</v>
      </c>
      <c r="K1244" s="14">
        <v>62142</v>
      </c>
      <c r="L1244" s="14">
        <v>28112</v>
      </c>
      <c r="M1244" s="14">
        <v>0</v>
      </c>
      <c r="N1244" s="14">
        <v>1264</v>
      </c>
      <c r="O1244" s="14">
        <v>0</v>
      </c>
      <c r="P1244" s="14">
        <v>9293</v>
      </c>
    </row>
    <row r="1245" spans="1:16" x14ac:dyDescent="0.25">
      <c r="A1245" s="8" t="s">
        <v>1305</v>
      </c>
      <c r="B1245" s="13"/>
      <c r="C1245" s="33"/>
      <c r="D1245" s="14"/>
      <c r="E1245" s="14"/>
      <c r="F1245" s="15"/>
      <c r="G1245" s="14"/>
      <c r="H1245" s="14"/>
      <c r="I1245" s="14"/>
      <c r="J1245" s="14"/>
      <c r="K1245" s="14"/>
      <c r="L1245" s="14"/>
      <c r="M1245" s="14"/>
      <c r="N1245" s="14"/>
      <c r="O1245" s="14"/>
      <c r="P1245" s="14"/>
    </row>
    <row r="1246" spans="1:16" x14ac:dyDescent="0.25">
      <c r="A1246" s="16" t="s">
        <v>1215</v>
      </c>
      <c r="B1246" s="13"/>
      <c r="C1246" s="33"/>
      <c r="D1246" s="14"/>
      <c r="E1246" s="14"/>
      <c r="F1246" s="15"/>
      <c r="G1246" s="14"/>
      <c r="H1246" s="14"/>
      <c r="I1246" s="14"/>
      <c r="J1246" s="14"/>
      <c r="K1246" s="14"/>
      <c r="L1246" s="14"/>
      <c r="M1246" s="14"/>
      <c r="N1246" s="14"/>
      <c r="O1246" s="14"/>
      <c r="P1246" s="14"/>
    </row>
    <row r="1247" spans="1:16" x14ac:dyDescent="0.25">
      <c r="A1247" s="18">
        <v>45398</v>
      </c>
      <c r="B1247" s="13">
        <v>45190</v>
      </c>
      <c r="C1247" s="33"/>
      <c r="D1247" s="14">
        <v>2400000</v>
      </c>
      <c r="E1247" s="14">
        <v>28956</v>
      </c>
      <c r="F1247" s="15">
        <v>0</v>
      </c>
      <c r="G1247" s="14">
        <v>0</v>
      </c>
      <c r="H1247" s="14">
        <v>7465</v>
      </c>
      <c r="I1247" s="14">
        <v>0</v>
      </c>
      <c r="J1247" s="14">
        <v>0</v>
      </c>
      <c r="K1247" s="14">
        <v>36421</v>
      </c>
      <c r="L1247" s="14">
        <v>28956</v>
      </c>
      <c r="M1247" s="14">
        <v>0</v>
      </c>
      <c r="N1247" s="14">
        <v>1465</v>
      </c>
      <c r="O1247" s="14">
        <v>0</v>
      </c>
      <c r="P1247" s="14">
        <v>2500</v>
      </c>
    </row>
    <row r="1248" spans="1:16" x14ac:dyDescent="0.25">
      <c r="A1248" s="8" t="s">
        <v>937</v>
      </c>
      <c r="B1248" s="13"/>
      <c r="C1248" s="33"/>
      <c r="D1248" s="14"/>
      <c r="E1248" s="14"/>
      <c r="F1248" s="15"/>
      <c r="G1248" s="14"/>
      <c r="H1248" s="14"/>
      <c r="I1248" s="14"/>
      <c r="J1248" s="14"/>
      <c r="K1248" s="14"/>
      <c r="L1248" s="14"/>
      <c r="M1248" s="14"/>
      <c r="N1248" s="14"/>
      <c r="O1248" s="14"/>
      <c r="P1248" s="14"/>
    </row>
    <row r="1249" spans="1:16" x14ac:dyDescent="0.25">
      <c r="A1249" s="16" t="s">
        <v>836</v>
      </c>
      <c r="B1249" s="13"/>
      <c r="C1249" s="33"/>
      <c r="D1249" s="14"/>
      <c r="E1249" s="14"/>
      <c r="F1249" s="15"/>
      <c r="G1249" s="14"/>
      <c r="H1249" s="14"/>
      <c r="I1249" s="14"/>
      <c r="J1249" s="14"/>
      <c r="K1249" s="14"/>
      <c r="L1249" s="14"/>
      <c r="M1249" s="14"/>
      <c r="N1249" s="14"/>
      <c r="O1249" s="14"/>
      <c r="P1249" s="14"/>
    </row>
    <row r="1250" spans="1:16" x14ac:dyDescent="0.25">
      <c r="A1250" s="18">
        <v>45056</v>
      </c>
      <c r="B1250" s="13">
        <v>45001</v>
      </c>
      <c r="C1250" s="33"/>
      <c r="D1250" s="14">
        <v>9500000</v>
      </c>
      <c r="E1250" s="14">
        <v>66025</v>
      </c>
      <c r="F1250" s="15">
        <v>38000</v>
      </c>
      <c r="G1250" s="14">
        <v>0</v>
      </c>
      <c r="H1250" s="14">
        <v>38500</v>
      </c>
      <c r="I1250" s="14">
        <v>0</v>
      </c>
      <c r="J1250" s="14">
        <v>0</v>
      </c>
      <c r="K1250" s="14">
        <v>142525</v>
      </c>
      <c r="L1250" s="14">
        <v>51025</v>
      </c>
      <c r="M1250" s="14">
        <v>0</v>
      </c>
      <c r="N1250" s="14">
        <v>5500</v>
      </c>
      <c r="O1250" s="14">
        <v>0</v>
      </c>
      <c r="P1250" s="14">
        <v>28500</v>
      </c>
    </row>
    <row r="1251" spans="1:16" x14ac:dyDescent="0.25">
      <c r="A1251" s="8" t="s">
        <v>413</v>
      </c>
      <c r="B1251" s="13"/>
      <c r="C1251" s="33"/>
      <c r="D1251" s="14"/>
      <c r="E1251" s="14"/>
      <c r="F1251" s="15"/>
      <c r="G1251" s="14"/>
      <c r="H1251" s="14"/>
      <c r="I1251" s="14"/>
      <c r="J1251" s="14"/>
      <c r="K1251" s="14"/>
      <c r="L1251" s="14"/>
      <c r="M1251" s="14"/>
      <c r="N1251" s="14"/>
      <c r="O1251" s="14"/>
      <c r="P1251" s="14"/>
    </row>
    <row r="1252" spans="1:16" x14ac:dyDescent="0.25">
      <c r="A1252" s="16" t="s">
        <v>343</v>
      </c>
      <c r="B1252" s="13"/>
      <c r="C1252" s="33"/>
      <c r="D1252" s="14"/>
      <c r="E1252" s="14"/>
      <c r="F1252" s="15"/>
      <c r="G1252" s="14"/>
      <c r="H1252" s="14"/>
      <c r="I1252" s="14"/>
      <c r="J1252" s="14"/>
      <c r="K1252" s="14"/>
      <c r="L1252" s="14"/>
      <c r="M1252" s="14"/>
      <c r="N1252" s="14"/>
      <c r="O1252" s="14"/>
      <c r="P1252" s="14"/>
    </row>
    <row r="1253" spans="1:16" x14ac:dyDescent="0.25">
      <c r="A1253" s="18">
        <v>44378</v>
      </c>
      <c r="B1253" s="13">
        <v>44336</v>
      </c>
      <c r="C1253" s="33"/>
      <c r="D1253" s="14">
        <v>1645000</v>
      </c>
      <c r="E1253" s="14">
        <v>39963</v>
      </c>
      <c r="F1253" s="15">
        <v>16450</v>
      </c>
      <c r="G1253" s="14">
        <v>0</v>
      </c>
      <c r="H1253" s="14">
        <v>9915</v>
      </c>
      <c r="I1253" s="14">
        <v>0</v>
      </c>
      <c r="J1253" s="14">
        <v>0</v>
      </c>
      <c r="K1253" s="14">
        <v>66328</v>
      </c>
      <c r="L1253" s="14">
        <v>24963</v>
      </c>
      <c r="M1253" s="14">
        <v>15000</v>
      </c>
      <c r="N1253" s="14">
        <v>1012</v>
      </c>
      <c r="O1253" s="14">
        <v>0</v>
      </c>
      <c r="P1253" s="14">
        <v>7403</v>
      </c>
    </row>
    <row r="1254" spans="1:16" x14ac:dyDescent="0.25">
      <c r="A1254" s="8" t="s">
        <v>433</v>
      </c>
      <c r="B1254" s="13"/>
      <c r="C1254" s="33"/>
      <c r="D1254" s="14"/>
      <c r="E1254" s="14"/>
      <c r="F1254" s="15"/>
      <c r="G1254" s="14"/>
      <c r="H1254" s="14"/>
      <c r="I1254" s="14"/>
      <c r="J1254" s="14"/>
      <c r="K1254" s="14"/>
      <c r="L1254" s="14"/>
      <c r="M1254" s="14"/>
      <c r="N1254" s="14"/>
      <c r="O1254" s="14"/>
      <c r="P1254" s="14"/>
    </row>
    <row r="1255" spans="1:16" x14ac:dyDescent="0.25">
      <c r="A1255" s="16" t="s">
        <v>430</v>
      </c>
      <c r="B1255" s="13"/>
      <c r="C1255" s="33"/>
      <c r="D1255" s="14"/>
      <c r="E1255" s="14"/>
      <c r="F1255" s="15"/>
      <c r="G1255" s="14"/>
      <c r="H1255" s="14"/>
      <c r="I1255" s="14"/>
      <c r="J1255" s="14"/>
      <c r="K1255" s="14"/>
      <c r="L1255" s="14"/>
      <c r="M1255" s="14"/>
      <c r="N1255" s="14"/>
      <c r="O1255" s="14"/>
      <c r="P1255" s="14"/>
    </row>
    <row r="1256" spans="1:16" x14ac:dyDescent="0.25">
      <c r="A1256" s="18">
        <v>44686</v>
      </c>
      <c r="B1256" s="13">
        <v>44364</v>
      </c>
      <c r="C1256" s="33"/>
      <c r="D1256" s="14">
        <v>300000</v>
      </c>
      <c r="E1256" s="14">
        <v>8500</v>
      </c>
      <c r="F1256" s="15">
        <v>0</v>
      </c>
      <c r="G1256" s="14">
        <v>0</v>
      </c>
      <c r="H1256" s="14">
        <v>710</v>
      </c>
      <c r="I1256" s="14">
        <v>0</v>
      </c>
      <c r="J1256" s="14">
        <v>0</v>
      </c>
      <c r="K1256" s="14">
        <v>9210</v>
      </c>
      <c r="L1256" s="14">
        <v>5000</v>
      </c>
      <c r="M1256" s="14">
        <v>0</v>
      </c>
      <c r="N1256" s="14">
        <v>195</v>
      </c>
      <c r="O1256" s="14">
        <v>0</v>
      </c>
      <c r="P1256" s="14">
        <v>0</v>
      </c>
    </row>
    <row r="1257" spans="1:16" x14ac:dyDescent="0.25">
      <c r="A1257" s="8" t="s">
        <v>510</v>
      </c>
      <c r="B1257" s="13"/>
      <c r="C1257" s="33"/>
      <c r="D1257" s="14"/>
      <c r="E1257" s="14"/>
      <c r="F1257" s="15"/>
      <c r="G1257" s="14"/>
      <c r="H1257" s="14"/>
      <c r="I1257" s="14"/>
      <c r="J1257" s="14"/>
      <c r="K1257" s="14"/>
      <c r="L1257" s="14"/>
      <c r="M1257" s="14"/>
      <c r="N1257" s="14"/>
      <c r="O1257" s="14"/>
      <c r="P1257" s="14"/>
    </row>
    <row r="1258" spans="1:16" x14ac:dyDescent="0.25">
      <c r="A1258" s="16" t="s">
        <v>500</v>
      </c>
      <c r="B1258" s="13"/>
      <c r="C1258" s="33"/>
      <c r="D1258" s="14"/>
      <c r="E1258" s="14"/>
      <c r="F1258" s="15"/>
      <c r="G1258" s="14"/>
      <c r="H1258" s="14"/>
      <c r="I1258" s="14"/>
      <c r="J1258" s="14"/>
      <c r="K1258" s="14"/>
      <c r="L1258" s="14"/>
      <c r="M1258" s="14"/>
      <c r="N1258" s="14"/>
      <c r="O1258" s="14"/>
      <c r="P1258" s="14"/>
    </row>
    <row r="1259" spans="1:16" x14ac:dyDescent="0.25">
      <c r="A1259" s="18">
        <v>44385</v>
      </c>
      <c r="B1259" s="13">
        <v>44154</v>
      </c>
      <c r="C1259" s="33"/>
      <c r="D1259" s="14">
        <v>48000</v>
      </c>
      <c r="E1259" s="14">
        <v>970</v>
      </c>
      <c r="F1259" s="15">
        <v>0</v>
      </c>
      <c r="G1259" s="14">
        <v>0</v>
      </c>
      <c r="H1259" s="14">
        <v>373</v>
      </c>
      <c r="I1259" s="14">
        <v>0</v>
      </c>
      <c r="J1259" s="14">
        <v>0</v>
      </c>
      <c r="K1259" s="14">
        <v>1343</v>
      </c>
      <c r="L1259" s="14">
        <v>970</v>
      </c>
      <c r="M1259" s="14">
        <v>0</v>
      </c>
      <c r="N1259" s="14">
        <v>100</v>
      </c>
      <c r="O1259" s="14">
        <v>0</v>
      </c>
      <c r="P1259" s="14">
        <v>0</v>
      </c>
    </row>
    <row r="1260" spans="1:16" x14ac:dyDescent="0.25">
      <c r="A1260" s="8" t="s">
        <v>938</v>
      </c>
      <c r="B1260" s="13"/>
      <c r="C1260" s="33"/>
      <c r="D1260" s="14"/>
      <c r="E1260" s="14"/>
      <c r="F1260" s="15"/>
      <c r="G1260" s="14"/>
      <c r="H1260" s="14"/>
      <c r="I1260" s="14"/>
      <c r="J1260" s="14"/>
      <c r="K1260" s="14"/>
      <c r="L1260" s="14"/>
      <c r="M1260" s="14"/>
      <c r="N1260" s="14"/>
      <c r="O1260" s="14"/>
      <c r="P1260" s="14"/>
    </row>
    <row r="1261" spans="1:16" x14ac:dyDescent="0.25">
      <c r="A1261" s="16" t="s">
        <v>817</v>
      </c>
      <c r="B1261" s="13"/>
      <c r="C1261" s="33"/>
      <c r="D1261" s="14"/>
      <c r="E1261" s="14"/>
      <c r="F1261" s="15"/>
      <c r="G1261" s="14"/>
      <c r="H1261" s="14"/>
      <c r="I1261" s="14"/>
      <c r="J1261" s="14"/>
      <c r="K1261" s="14"/>
      <c r="L1261" s="14"/>
      <c r="M1261" s="14"/>
      <c r="N1261" s="14"/>
      <c r="O1261" s="14"/>
      <c r="P1261" s="14"/>
    </row>
    <row r="1262" spans="1:16" x14ac:dyDescent="0.25">
      <c r="A1262" s="18">
        <v>44966</v>
      </c>
      <c r="B1262" s="13">
        <v>43447</v>
      </c>
      <c r="C1262" s="33"/>
      <c r="D1262" s="14">
        <v>4240000</v>
      </c>
      <c r="E1262" s="14">
        <v>36013</v>
      </c>
      <c r="F1262" s="15">
        <v>0</v>
      </c>
      <c r="G1262" s="14">
        <v>0</v>
      </c>
      <c r="H1262" s="14">
        <v>7569</v>
      </c>
      <c r="I1262" s="14">
        <v>944939</v>
      </c>
      <c r="J1262" s="14">
        <v>0</v>
      </c>
      <c r="K1262" s="14">
        <v>988521</v>
      </c>
      <c r="L1262" s="14">
        <v>36013</v>
      </c>
      <c r="M1262" s="14">
        <v>0</v>
      </c>
      <c r="N1262" s="14">
        <v>2569</v>
      </c>
      <c r="O1262" s="14">
        <v>0</v>
      </c>
      <c r="P1262" s="14">
        <v>0</v>
      </c>
    </row>
    <row r="1263" spans="1:16" x14ac:dyDescent="0.25">
      <c r="A1263" s="8" t="s">
        <v>939</v>
      </c>
      <c r="B1263" s="13"/>
      <c r="C1263" s="33"/>
      <c r="D1263" s="14"/>
      <c r="E1263" s="14"/>
      <c r="F1263" s="15"/>
      <c r="G1263" s="14"/>
      <c r="H1263" s="14"/>
      <c r="I1263" s="14"/>
      <c r="J1263" s="14"/>
      <c r="K1263" s="14"/>
      <c r="L1263" s="14"/>
      <c r="M1263" s="14"/>
      <c r="N1263" s="14"/>
      <c r="O1263" s="14"/>
      <c r="P1263" s="14"/>
    </row>
    <row r="1264" spans="1:16" x14ac:dyDescent="0.25">
      <c r="A1264" s="16" t="s">
        <v>813</v>
      </c>
      <c r="B1264" s="13"/>
      <c r="C1264" s="33"/>
      <c r="D1264" s="14"/>
      <c r="E1264" s="14"/>
      <c r="F1264" s="15"/>
      <c r="G1264" s="14"/>
      <c r="H1264" s="14"/>
      <c r="I1264" s="14"/>
      <c r="J1264" s="14"/>
      <c r="K1264" s="14"/>
      <c r="L1264" s="14"/>
      <c r="M1264" s="14"/>
      <c r="N1264" s="14"/>
      <c r="O1264" s="14"/>
      <c r="P1264" s="14"/>
    </row>
    <row r="1265" spans="1:16" x14ac:dyDescent="0.25">
      <c r="A1265" s="18">
        <v>44957</v>
      </c>
      <c r="B1265" s="13">
        <v>44672</v>
      </c>
      <c r="C1265" s="33"/>
      <c r="D1265" s="14">
        <v>1900000</v>
      </c>
      <c r="E1265" s="14">
        <v>25345</v>
      </c>
      <c r="F1265" s="15">
        <v>0</v>
      </c>
      <c r="G1265" s="14">
        <v>0</v>
      </c>
      <c r="H1265" s="14">
        <v>4165</v>
      </c>
      <c r="I1265" s="14">
        <v>224000</v>
      </c>
      <c r="J1265" s="14">
        <v>0</v>
      </c>
      <c r="K1265" s="14">
        <v>253510</v>
      </c>
      <c r="L1265" s="14">
        <v>21195</v>
      </c>
      <c r="M1265" s="14">
        <v>0</v>
      </c>
      <c r="N1265" s="14">
        <v>1165</v>
      </c>
      <c r="O1265" s="14">
        <v>0</v>
      </c>
      <c r="P1265" s="14">
        <v>0</v>
      </c>
    </row>
    <row r="1266" spans="1:16" x14ac:dyDescent="0.25">
      <c r="A1266" s="8" t="s">
        <v>1211</v>
      </c>
      <c r="B1266" s="13"/>
      <c r="C1266" s="33"/>
      <c r="D1266" s="14"/>
      <c r="E1266" s="14"/>
      <c r="F1266" s="15"/>
      <c r="G1266" s="14"/>
      <c r="H1266" s="14"/>
      <c r="I1266" s="14"/>
      <c r="J1266" s="14"/>
      <c r="K1266" s="14"/>
      <c r="L1266" s="14"/>
      <c r="M1266" s="14"/>
      <c r="N1266" s="14"/>
      <c r="O1266" s="14"/>
      <c r="P1266" s="14"/>
    </row>
    <row r="1267" spans="1:16" x14ac:dyDescent="0.25">
      <c r="A1267" s="16" t="s">
        <v>1126</v>
      </c>
      <c r="B1267" s="13"/>
      <c r="C1267" s="33"/>
      <c r="D1267" s="14"/>
      <c r="E1267" s="14"/>
      <c r="F1267" s="15"/>
      <c r="G1267" s="14"/>
      <c r="H1267" s="14"/>
      <c r="I1267" s="14"/>
      <c r="J1267" s="14"/>
      <c r="K1267" s="14"/>
      <c r="L1267" s="14"/>
      <c r="M1267" s="14"/>
      <c r="N1267" s="14"/>
      <c r="O1267" s="14"/>
      <c r="P1267" s="14"/>
    </row>
    <row r="1268" spans="1:16" x14ac:dyDescent="0.25">
      <c r="A1268" s="18">
        <v>45279</v>
      </c>
      <c r="B1268" s="13">
        <v>45036</v>
      </c>
      <c r="C1268" s="33"/>
      <c r="D1268" s="14">
        <v>750000</v>
      </c>
      <c r="E1268" s="14">
        <v>18325</v>
      </c>
      <c r="F1268" s="15">
        <v>0</v>
      </c>
      <c r="G1268" s="14">
        <v>0</v>
      </c>
      <c r="H1268" s="14">
        <v>847</v>
      </c>
      <c r="I1268" s="14">
        <v>0</v>
      </c>
      <c r="J1268" s="14">
        <v>0</v>
      </c>
      <c r="K1268" s="14">
        <v>19172</v>
      </c>
      <c r="L1268" s="14">
        <v>11750</v>
      </c>
      <c r="M1268" s="14"/>
      <c r="N1268" s="14">
        <v>475</v>
      </c>
      <c r="O1268" s="14">
        <v>0</v>
      </c>
      <c r="P1268" s="14">
        <v>0</v>
      </c>
    </row>
    <row r="1269" spans="1:16" x14ac:dyDescent="0.25">
      <c r="A1269" s="8" t="s">
        <v>1212</v>
      </c>
      <c r="B1269" s="13"/>
      <c r="C1269" s="33"/>
      <c r="D1269" s="14"/>
      <c r="E1269" s="14"/>
      <c r="F1269" s="15"/>
      <c r="G1269" s="14"/>
      <c r="H1269" s="14"/>
      <c r="I1269" s="14"/>
      <c r="J1269" s="14"/>
      <c r="K1269" s="14"/>
      <c r="L1269" s="14"/>
      <c r="M1269" s="14"/>
      <c r="N1269" s="14"/>
      <c r="O1269" s="14"/>
      <c r="P1269" s="14"/>
    </row>
    <row r="1270" spans="1:16" x14ac:dyDescent="0.25">
      <c r="A1270" s="16" t="s">
        <v>1212</v>
      </c>
      <c r="B1270" s="13"/>
      <c r="C1270" s="33"/>
      <c r="D1270" s="14"/>
      <c r="E1270" s="14"/>
      <c r="F1270" s="15"/>
      <c r="G1270" s="14"/>
      <c r="H1270" s="14"/>
      <c r="I1270" s="14"/>
      <c r="J1270" s="14"/>
      <c r="K1270" s="14"/>
      <c r="L1270" s="14"/>
      <c r="M1270" s="14"/>
      <c r="N1270" s="14"/>
      <c r="O1270" s="14"/>
      <c r="P1270" s="14"/>
    </row>
    <row r="1271" spans="1:16" x14ac:dyDescent="0.25">
      <c r="A1271" s="18" t="s">
        <v>1212</v>
      </c>
      <c r="B1271" s="13"/>
      <c r="C1271" s="33"/>
      <c r="D1271" s="14"/>
      <c r="E1271" s="14"/>
      <c r="F1271" s="15"/>
      <c r="G1271" s="14"/>
      <c r="H1271" s="14"/>
      <c r="I1271" s="14"/>
      <c r="J1271" s="14"/>
      <c r="K1271" s="14">
        <v>0</v>
      </c>
      <c r="L1271" s="14"/>
      <c r="M1271" s="14"/>
      <c r="N1271" s="14"/>
      <c r="O1271" s="14"/>
      <c r="P1271" s="14"/>
    </row>
  </sheetData>
  <mergeCells count="7">
    <mergeCell ref="C6:F6"/>
    <mergeCell ref="A7:E7"/>
    <mergeCell ref="C4:F4"/>
    <mergeCell ref="C5:F5"/>
    <mergeCell ref="A1:F1"/>
    <mergeCell ref="A2:F2"/>
    <mergeCell ref="A3:F3"/>
  </mergeCells>
  <hyperlinks>
    <hyperlink ref="A7" r:id="rId2" xr:uid="{00000000-0004-0000-0200-000000000000}"/>
  </hyperlinks>
  <pageMargins left="0.7" right="0.7" top="0.75" bottom="0.75" header="0.3" footer="0.3"/>
  <pageSetup paperSize="5" scale="1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since last website upload</vt:lpstr>
      <vt:lpstr>Data </vt:lpstr>
      <vt:lpstr>PivotTable (Website)</vt:lpstr>
      <vt:lpstr>'Data '!Print_Area</vt:lpstr>
      <vt:lpstr>'Data since last website upload'!Print_Area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Willie Durio</dc:creator>
  <cp:lastModifiedBy>Clarrissa Johnson</cp:lastModifiedBy>
  <cp:lastPrinted>2024-07-18T13:35:07Z</cp:lastPrinted>
  <dcterms:created xsi:type="dcterms:W3CDTF">2022-04-12T13:59:20Z</dcterms:created>
  <dcterms:modified xsi:type="dcterms:W3CDTF">2024-07-22T16:48:52Z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2023-07-18T15:07:22Z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9316e383-b0c4-4bdc-88b7-89d04bc8dc2f</vt:lpwstr>
  </property>
  <property fmtid="{D5CDD505-2E9C-101B-9397-08002B2CF9AE}" pid="7" name="MSIP_Label_defa4170-0d19-0005-0004-bc88714345d2_ActionId">
    <vt:lpwstr>66614fee-d13d-41e1-b836-4546e314be62</vt:lpwstr>
  </property>
  <property fmtid="{D5CDD505-2E9C-101B-9397-08002B2CF9AE}" pid="8" name="MSIP_Label_defa4170-0d19-0005-0004-bc88714345d2_ContentBits">
    <vt:lpwstr>0</vt:lpwstr>
  </property>
</Properties>
</file>